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ucatolicaeduco-my.sharepoint.com/personal/klcabarcas_ucatolica_edu_co/Documents/Coordinacion investigacion/martes de ciencia yo/"/>
    </mc:Choice>
  </mc:AlternateContent>
  <xr:revisionPtr revIDLastSave="19" documentId="11_29AE3D86892E9C3830F9D4335C4AA9ED73FE5515" xr6:coauthVersionLast="47" xr6:coauthVersionMax="47" xr10:uidLastSave="{6E211F3B-6AD3-4944-A179-C4AA1BAF7192}"/>
  <bookViews>
    <workbookView xWindow="-120" yWindow="-120" windowWidth="24240" windowHeight="13140" xr2:uid="{00000000-000D-0000-FFFF-FFFF00000000}"/>
  </bookViews>
  <sheets>
    <sheet name="tot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DVE3R/ITMQz11DFdHJXR0pUmiOQ=="/>
    </ext>
  </extLst>
</workbook>
</file>

<file path=xl/calcChain.xml><?xml version="1.0" encoding="utf-8"?>
<calcChain xmlns="http://schemas.openxmlformats.org/spreadsheetml/2006/main">
  <c r="D21" i="1" l="1"/>
  <c r="D22" i="1"/>
  <c r="G124" i="1"/>
  <c r="F124" i="1"/>
  <c r="H122" i="1"/>
  <c r="H124" i="1" s="1"/>
  <c r="H118" i="1"/>
  <c r="F118" i="1"/>
  <c r="G117" i="1"/>
  <c r="G116" i="1"/>
  <c r="G118" i="1" s="1"/>
  <c r="G112" i="1"/>
  <c r="F111" i="1"/>
  <c r="G106" i="1"/>
  <c r="G100" i="1"/>
  <c r="F99" i="1"/>
  <c r="G95" i="1"/>
  <c r="F95" i="1"/>
  <c r="H94" i="1"/>
  <c r="H93" i="1"/>
  <c r="H95" i="1" s="1"/>
  <c r="H89" i="1"/>
  <c r="G89" i="1"/>
  <c r="F89" i="1"/>
  <c r="H84" i="1"/>
  <c r="F83" i="1"/>
  <c r="G81" i="1"/>
  <c r="D77" i="1"/>
  <c r="H76" i="1"/>
  <c r="H75" i="1"/>
  <c r="F74" i="1"/>
  <c r="H74" i="1" s="1"/>
  <c r="H77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H61" i="1"/>
  <c r="F43" i="1"/>
  <c r="F49" i="1" s="1"/>
  <c r="H40" i="1"/>
  <c r="H39" i="1"/>
  <c r="H38" i="1"/>
  <c r="H37" i="1"/>
  <c r="H36" i="1"/>
  <c r="H35" i="1"/>
  <c r="H34" i="1"/>
  <c r="H32" i="1"/>
  <c r="H49" i="1" s="1"/>
  <c r="F32" i="1"/>
  <c r="F16" i="1"/>
  <c r="L15" i="1"/>
  <c r="J15" i="1"/>
  <c r="M15" i="1" s="1"/>
  <c r="I15" i="1"/>
  <c r="K15" i="1" s="1"/>
  <c r="H15" i="1"/>
  <c r="C15" i="1"/>
  <c r="J14" i="1"/>
  <c r="M14" i="1" s="1"/>
  <c r="H14" i="1"/>
  <c r="E14" i="1"/>
  <c r="J13" i="1"/>
  <c r="M13" i="1" s="1"/>
  <c r="I13" i="1"/>
  <c r="H13" i="1"/>
  <c r="E13" i="1"/>
  <c r="J12" i="1"/>
  <c r="M12" i="1" s="1"/>
  <c r="I12" i="1"/>
  <c r="H12" i="1"/>
  <c r="E12" i="1"/>
  <c r="J11" i="1"/>
  <c r="M11" i="1" s="1"/>
  <c r="I11" i="1"/>
  <c r="H11" i="1"/>
  <c r="E11" i="1"/>
  <c r="J10" i="1"/>
  <c r="M10" i="1" s="1"/>
  <c r="I10" i="1"/>
  <c r="H10" i="1"/>
  <c r="E10" i="1"/>
  <c r="I9" i="1"/>
  <c r="H9" i="1"/>
  <c r="D9" i="1"/>
  <c r="I8" i="1"/>
  <c r="G8" i="1"/>
  <c r="D8" i="1"/>
  <c r="E8" i="1" s="1"/>
  <c r="L7" i="1"/>
  <c r="J7" i="1"/>
  <c r="H7" i="1"/>
  <c r="E7" i="1"/>
  <c r="L6" i="1"/>
  <c r="K6" i="1"/>
  <c r="G6" i="1"/>
  <c r="D6" i="1"/>
  <c r="E6" i="1" s="1"/>
  <c r="I5" i="1"/>
  <c r="H5" i="1"/>
  <c r="D5" i="1"/>
  <c r="D16" i="1" l="1"/>
  <c r="M5" i="1"/>
  <c r="E5" i="1"/>
  <c r="L5" i="1"/>
  <c r="K5" i="1"/>
  <c r="G16" i="1"/>
  <c r="M6" i="1"/>
  <c r="H6" i="1"/>
  <c r="J16" i="1"/>
  <c r="M7" i="1"/>
  <c r="K7" i="1"/>
  <c r="N7" i="1" s="1"/>
  <c r="M8" i="1"/>
  <c r="H8" i="1"/>
  <c r="L8" i="1"/>
  <c r="K8" i="1"/>
  <c r="M9" i="1"/>
  <c r="E9" i="1"/>
  <c r="L9" i="1"/>
  <c r="K9" i="1"/>
  <c r="N9" i="1" s="1"/>
  <c r="L10" i="1"/>
  <c r="K10" i="1"/>
  <c r="N10" i="1" s="1"/>
  <c r="L11" i="1"/>
  <c r="K11" i="1"/>
  <c r="N11" i="1" s="1"/>
  <c r="L12" i="1"/>
  <c r="K12" i="1"/>
  <c r="N12" i="1" s="1"/>
  <c r="L13" i="1"/>
  <c r="K13" i="1"/>
  <c r="N13" i="1" s="1"/>
  <c r="C16" i="1"/>
  <c r="E15" i="1"/>
  <c r="N15" i="1"/>
  <c r="F77" i="1"/>
  <c r="G68" i="1"/>
  <c r="G77" i="1" s="1"/>
  <c r="F84" i="1"/>
  <c r="G83" i="1"/>
  <c r="G84" i="1" s="1"/>
  <c r="F100" i="1"/>
  <c r="H99" i="1"/>
  <c r="H100" i="1" s="1"/>
  <c r="F112" i="1"/>
  <c r="H111" i="1"/>
  <c r="H112" i="1" s="1"/>
  <c r="N8" i="1" l="1"/>
  <c r="N6" i="1"/>
  <c r="H16" i="1"/>
  <c r="F17" i="1" s="1"/>
  <c r="N5" i="1"/>
  <c r="E16" i="1"/>
  <c r="C17" i="1" s="1"/>
  <c r="M16" i="1"/>
  <c r="D104" i="1" l="1"/>
  <c r="F104" i="1" s="1"/>
  <c r="F48" i="1"/>
  <c r="D105" i="1"/>
  <c r="F105" i="1" s="1"/>
  <c r="H105" i="1" s="1"/>
  <c r="F60" i="1"/>
  <c r="F61" i="1" s="1"/>
  <c r="I14" i="1" l="1"/>
  <c r="F106" i="1"/>
  <c r="H104" i="1"/>
  <c r="H106" i="1" s="1"/>
  <c r="L14" i="1" l="1"/>
  <c r="L16" i="1" s="1"/>
  <c r="K14" i="1"/>
  <c r="D19" i="1"/>
  <c r="I16" i="1"/>
  <c r="D20" i="1" l="1"/>
  <c r="N14" i="1"/>
  <c r="N16" i="1" s="1"/>
  <c r="L17" i="1" s="1"/>
  <c r="K16" i="1"/>
  <c r="I17" i="1" s="1"/>
  <c r="N17" i="1" s="1"/>
  <c r="D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8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ID#AAAArmX44_s
Karen Liseth Cabarcas    (2023-03-09 22:32:46)
el valor inicial era de $11.664.000</t>
        </r>
      </text>
    </comment>
    <comment ref="C71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ID#AAAArmX44_w
Karen Liseth Cabarcas    (2023-03-09 22:32:46)
karen deben 5 horas a la semana por 6 meses para que pueda dar el valor presupuestado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jvhX7x/kZSJb7bRDqNhBFAtNQ/A=="/>
    </ext>
  </extLst>
</comments>
</file>

<file path=xl/sharedStrings.xml><?xml version="1.0" encoding="utf-8"?>
<sst xmlns="http://schemas.openxmlformats.org/spreadsheetml/2006/main" count="329" uniqueCount="117">
  <si>
    <t>PRESUPUESTO GLOBAL</t>
  </si>
  <si>
    <t>Rubros</t>
  </si>
  <si>
    <t xml:space="preserve">Contrapartida EJECUTORA </t>
  </si>
  <si>
    <t xml:space="preserve">ENTIDAD 2 </t>
  </si>
  <si>
    <t>entidad financiadora</t>
  </si>
  <si>
    <t>TOTAL</t>
  </si>
  <si>
    <t>Financiado</t>
  </si>
  <si>
    <t>Especie</t>
  </si>
  <si>
    <t>Total</t>
  </si>
  <si>
    <t>DESCRIPCION EQUIPOS</t>
  </si>
  <si>
    <t>BIBLIOGRAFIA</t>
  </si>
  <si>
    <t>MATERIALES</t>
  </si>
  <si>
    <t>PERSONAL CIENTÍFICO</t>
  </si>
  <si>
    <t>PERSONAL DE APOYO</t>
  </si>
  <si>
    <t>SALIDAS DE CAMPO</t>
  </si>
  <si>
    <t>VIAJES</t>
  </si>
  <si>
    <t>EVENTOS ACADEMICOS</t>
  </si>
  <si>
    <t>PUBLICACIONES ACADÉMICAS</t>
  </si>
  <si>
    <t>GASTOS OPERATIVOS</t>
  </si>
  <si>
    <t>Totales Proyecto 1</t>
  </si>
  <si>
    <t>TOTALES POR ENTIDAD</t>
  </si>
  <si>
    <t>SEGUMIENTO Y EVALUACIÓN entidad financiadora</t>
  </si>
  <si>
    <t>total entidad financiadora</t>
  </si>
  <si>
    <t>ENTIDADES</t>
  </si>
  <si>
    <t xml:space="preserve">TOTAL PERSONAL CIENTIFICO / TOTAL DE FINANCIACIÓN </t>
  </si>
  <si>
    <r>
      <rPr>
        <b/>
        <sz val="10"/>
        <color rgb="FF004080"/>
        <rFont val="Arial"/>
      </rPr>
      <t xml:space="preserve">PRESUPUESTO POR ENTIDAD </t>
    </r>
    <r>
      <rPr>
        <sz val="10"/>
        <color rgb="FF003366"/>
        <rFont val="Arial"/>
      </rPr>
      <t>(Total: 2)</t>
    </r>
  </si>
  <si>
    <t>Entidad 1 de 2 entidad ejecutora</t>
  </si>
  <si>
    <t>Rubro</t>
  </si>
  <si>
    <t>Descripción</t>
  </si>
  <si>
    <t>Cantidad</t>
  </si>
  <si>
    <t>Entidad financiadora</t>
  </si>
  <si>
    <t>%</t>
  </si>
  <si>
    <t>Contrapartida</t>
  </si>
  <si>
    <t>Especie - %</t>
  </si>
  <si>
    <t xml:space="preserve">DESCRIPCIÓN EQUIPOS </t>
  </si>
  <si>
    <t>5 EQUIPOS DE COMPUTO PARA ANÁLISIS Y DISEÑO, U</t>
  </si>
  <si>
    <t>entidad ejecutora</t>
  </si>
  <si>
    <t>Uso de Bases de Datos y recursos Bibliográfico</t>
  </si>
  <si>
    <t xml:space="preserve">Investigador principal </t>
  </si>
  <si>
    <t>5 Horas</t>
  </si>
  <si>
    <t>Co-investigador 1</t>
  </si>
  <si>
    <t>3 Horas</t>
  </si>
  <si>
    <t>Co-investigador 2</t>
  </si>
  <si>
    <t>Co-investigador3</t>
  </si>
  <si>
    <t>4 Horas</t>
  </si>
  <si>
    <t>Co-investigador 4</t>
  </si>
  <si>
    <t xml:space="preserve">Auxiliar de investigación: Estudiante de Maestria  en Psicología </t>
  </si>
  <si>
    <t>6 horas semanales</t>
  </si>
  <si>
    <t xml:space="preserve">Personal de apoyo técnico: Auxiliar Administrativa </t>
  </si>
  <si>
    <t>10 horas semanales</t>
  </si>
  <si>
    <t>EVENTOS ACADÉMICOS</t>
  </si>
  <si>
    <t>Inscripción a eventos</t>
  </si>
  <si>
    <t>1 evento</t>
  </si>
  <si>
    <t>-</t>
  </si>
  <si>
    <t>Presentación de ponencias en eventos internacionales y nacionales con sus respectivos gastos</t>
  </si>
  <si>
    <t xml:space="preserve">PERSONAL CIENTÍFICO </t>
  </si>
  <si>
    <t>Profesional de apoyo</t>
  </si>
  <si>
    <t xml:space="preserve">Egresado de Maestria  en Psicología </t>
  </si>
  <si>
    <t>Traslados a trabajo con parejas</t>
  </si>
  <si>
    <t xml:space="preserve">Pago de publicaciones </t>
  </si>
  <si>
    <t>GASTOS DE OPERACIÓN</t>
  </si>
  <si>
    <t>Gastos de operación entidad ejecutora</t>
  </si>
  <si>
    <t>Totales</t>
  </si>
  <si>
    <t>Entidad 2 de 2 </t>
  </si>
  <si>
    <t>Uso de Bases de Datos y recursos Bibliográficos</t>
  </si>
  <si>
    <t>Entidad 2</t>
  </si>
  <si>
    <t>Co-investigador 5</t>
  </si>
  <si>
    <t>6 Horas</t>
  </si>
  <si>
    <t xml:space="preserve">EQUIPOS </t>
  </si>
  <si>
    <t xml:space="preserve">Materiales para elaboración de cartillas </t>
  </si>
  <si>
    <t>Gastos de operación entidad 2</t>
  </si>
  <si>
    <t>Secretaría de Salud</t>
  </si>
  <si>
    <t>PRESUPUESTO DETALLADO TOTAL (10)</t>
  </si>
  <si>
    <t>Cuadro 1 PERSONAL CIENTÍFICO</t>
  </si>
  <si>
    <t>DESCRIPCIÓN</t>
  </si>
  <si>
    <t>JUSTIFICACIÓN</t>
  </si>
  <si>
    <t>CANTIDAD</t>
  </si>
  <si>
    <t>VALOR UNITARIO</t>
  </si>
  <si>
    <t>ENTIDAD FINANCIADORA</t>
  </si>
  <si>
    <t>FINANCIADO</t>
  </si>
  <si>
    <t>CONTRAPARTIDA</t>
  </si>
  <si>
    <t>ESPECIE</t>
  </si>
  <si>
    <t>DINERO</t>
  </si>
  <si>
    <t>5 horas semanales por 18 meses</t>
  </si>
  <si>
    <t>Entidad ejecutora</t>
  </si>
  <si>
    <t>Co-investigador1</t>
  </si>
  <si>
    <t>3 horas semanales por 18 meses</t>
  </si>
  <si>
    <t>Co-investigador 3</t>
  </si>
  <si>
    <t>4 horas semanales por 6 meses</t>
  </si>
  <si>
    <t>6 horas semanales por 18 meses</t>
  </si>
  <si>
    <t>entidad 2</t>
  </si>
  <si>
    <t>Medio tiempo por 18 meses</t>
  </si>
  <si>
    <t xml:space="preserve">Egresado Maestría en psicología </t>
  </si>
  <si>
    <t>TOTALES</t>
  </si>
  <si>
    <t>Cuadro 2 PERSONAL DE APOYO</t>
  </si>
  <si>
    <t xml:space="preserve">Co-Investigador proyecto: Estudiante de Maestría </t>
  </si>
  <si>
    <t xml:space="preserve">asesoria auxiliar de investigación </t>
  </si>
  <si>
    <t>1 semanal por 13 meses</t>
  </si>
  <si>
    <t xml:space="preserve">Asistente administrativa </t>
  </si>
  <si>
    <t>13 horas semanales por 18 meses</t>
  </si>
  <si>
    <t>Cuadro 3 SALIDAS DE CAMPO</t>
  </si>
  <si>
    <t>Cuadro 4 VIAJES</t>
  </si>
  <si>
    <t>VIAJES entidad ejecutora</t>
  </si>
  <si>
    <t>Presentación de ponencias en eventos internacionales y nacionales</t>
  </si>
  <si>
    <t>VIAJES entidad 2</t>
  </si>
  <si>
    <t>Cuadro 5 DIVULGACIÓN PUBLICACIONES Y PATENTES</t>
  </si>
  <si>
    <t>Pago de traducciones, derechos de publicación u otros gastos asociados como compra de pruebas</t>
  </si>
  <si>
    <t>Cuadro 6 GASTOS DE OPERACIÓN</t>
  </si>
  <si>
    <t>Gastos de operación entidad ejecutora 3%</t>
  </si>
  <si>
    <t>Gastos de operación entidad 2 2%</t>
  </si>
  <si>
    <t>Cuadro 8 DESCRIPCIÓN DE EQUIPOS</t>
  </si>
  <si>
    <t>EQUIPOS DE COMPUTO PARA ANÁLISIS Y DISEÑO, U</t>
  </si>
  <si>
    <t>Materiales para elaboración de cartillas</t>
  </si>
  <si>
    <t>Cuadro 9 BIBLIOGRAFÍA</t>
  </si>
  <si>
    <t>Cuadro 10 EVENTOS ACADÉMICOS</t>
  </si>
  <si>
    <t>1 día</t>
  </si>
  <si>
    <t xml:space="preserve">SEGUIMIENTO Y EVALUACIÓN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</si>
</sst>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&quot;$&quot;* #,##0_-;\-&quot;$&quot;* #,##0_-;_-&quot;$&quot;* &quot;-&quot;_-;_-@"/>
    <numFmt numFmtId="165" formatCode="&quot;$&quot;#,##0"/>
    <numFmt numFmtId="166" formatCode="_(* #,##0_);_(* \(#,##0\);_(* &quot;-&quot;??_);_(@_)"/>
    <numFmt numFmtId="167" formatCode="_-&quot;$&quot;\ * #,##0.00_-;\-&quot;$&quot;\ * #,##0.00_-;_-&quot;$&quot;\ * &quot;-&quot;??_-;_-@"/>
    <numFmt numFmtId="168" formatCode="_-* #,##0.00_-;\-* #,##0.00_-;_-* &quot;-&quot;??_-;_-@"/>
    <numFmt numFmtId="169" formatCode="_-&quot;$&quot;\ * #,##0_-;\-&quot;$&quot;\ * #,##0_-;_-&quot;$&quot;\ * &quot;-&quot;_-;_-@"/>
    <numFmt numFmtId="170" formatCode="_(&quot;$&quot;\ * #,##0_);_(&quot;$&quot;\ * \(#,##0\);_(&quot;$&quot;\ * &quot;-&quot;??_);_(@_)"/>
    <numFmt numFmtId="171" formatCode="_-&quot;$&quot;* #,##0.00_-;\-&quot;$&quot;* #,##0.00_-;_-&quot;$&quot;* &quot;-&quot;??_-;_-@"/>
  </numFmts>
  <fonts count="11">
    <font>
      <sz val="11"/>
      <color theme="1"/>
      <name val="Calibri"/>
      <scheme val="minor"/>
    </font>
    <font>
      <b/>
      <sz val="10"/>
      <color rgb="FF004080"/>
      <name val="Arial"/>
    </font>
    <font>
      <u/>
      <sz val="10"/>
      <color theme="10"/>
      <name val="Arial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  <font>
      <b/>
      <sz val="11"/>
      <color theme="0"/>
      <name val="Arial"/>
    </font>
    <font>
      <b/>
      <sz val="11"/>
      <color theme="1"/>
      <name val="Arial"/>
    </font>
    <font>
      <b/>
      <sz val="10"/>
      <color rgb="FFFF8000"/>
      <name val="Arial"/>
    </font>
    <font>
      <b/>
      <sz val="10"/>
      <color theme="9"/>
      <name val="Arial"/>
    </font>
    <font>
      <sz val="10"/>
      <color rgb="FF003366"/>
      <name val="Arial"/>
    </font>
  </fonts>
  <fills count="14">
    <fill>
      <patternFill patternType="none"/>
    </fill>
    <fill>
      <patternFill patternType="gray125"/>
    </fill>
    <fill>
      <patternFill patternType="solid">
        <fgColor rgb="FFDADADA"/>
        <bgColor rgb="FFDADADA"/>
      </patternFill>
    </fill>
    <fill>
      <patternFill patternType="solid">
        <fgColor rgb="FFFFC000"/>
        <bgColor rgb="FFFFC000"/>
      </patternFill>
    </fill>
    <fill>
      <patternFill patternType="solid">
        <fgColor rgb="FFECECEC"/>
        <bgColor rgb="FFECECEC"/>
      </patternFill>
    </fill>
    <fill>
      <patternFill patternType="solid">
        <fgColor theme="1"/>
        <bgColor theme="1"/>
      </patternFill>
    </fill>
    <fill>
      <patternFill patternType="solid">
        <fgColor rgb="FFF2F2F2"/>
        <bgColor rgb="FFF2F2F2"/>
      </patternFill>
    </fill>
    <fill>
      <patternFill patternType="solid">
        <fgColor theme="9"/>
        <bgColor theme="9"/>
      </patternFill>
    </fill>
    <fill>
      <patternFill patternType="solid">
        <fgColor rgb="FFD8D8D8"/>
        <bgColor rgb="FFD8D8D8"/>
      </patternFill>
    </fill>
    <fill>
      <patternFill patternType="solid">
        <fgColor rgb="FFE6E6E6"/>
        <bgColor rgb="FFE6E6E6"/>
      </patternFill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B4C6E7"/>
        <bgColor rgb="FFB4C6E7"/>
      </patternFill>
    </fill>
    <fill>
      <patternFill patternType="solid">
        <fgColor rgb="FF8496B0"/>
        <bgColor rgb="FF8496B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165" fontId="3" fillId="4" borderId="7" xfId="0" applyNumberFormat="1" applyFont="1" applyFill="1" applyBorder="1" applyAlignment="1">
      <alignment horizontal="center" vertical="center" wrapText="1"/>
    </xf>
    <xf numFmtId="166" fontId="3" fillId="4" borderId="7" xfId="0" applyNumberFormat="1" applyFont="1" applyFill="1" applyBorder="1" applyAlignment="1">
      <alignment horizontal="center" vertical="center"/>
    </xf>
    <xf numFmtId="165" fontId="4" fillId="2" borderId="7" xfId="0" applyNumberFormat="1" applyFont="1" applyFill="1" applyBorder="1" applyAlignment="1">
      <alignment horizontal="center" vertical="center" wrapText="1"/>
    </xf>
    <xf numFmtId="165" fontId="4" fillId="2" borderId="7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165" fontId="6" fillId="5" borderId="7" xfId="0" applyNumberFormat="1" applyFont="1" applyFill="1" applyBorder="1" applyAlignment="1">
      <alignment horizontal="center" vertical="center" wrapText="1"/>
    </xf>
    <xf numFmtId="165" fontId="7" fillId="2" borderId="7" xfId="0" applyNumberFormat="1" applyFont="1" applyFill="1" applyBorder="1" applyAlignment="1">
      <alignment horizontal="center" vertical="center" wrapText="1"/>
    </xf>
    <xf numFmtId="166" fontId="7" fillId="2" borderId="7" xfId="0" applyNumberFormat="1" applyFont="1" applyFill="1" applyBorder="1" applyAlignment="1">
      <alignment horizontal="center" vertical="center"/>
    </xf>
    <xf numFmtId="165" fontId="7" fillId="0" borderId="7" xfId="0" applyNumberFormat="1" applyFont="1" applyBorder="1" applyAlignment="1">
      <alignment horizontal="center" vertical="center" wrapText="1"/>
    </xf>
    <xf numFmtId="165" fontId="7" fillId="4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/>
    </xf>
    <xf numFmtId="166" fontId="4" fillId="7" borderId="7" xfId="0" applyNumberFormat="1" applyFont="1" applyFill="1" applyBorder="1" applyAlignment="1">
      <alignment horizontal="center" vertical="center" wrapText="1"/>
    </xf>
    <xf numFmtId="9" fontId="4" fillId="0" borderId="7" xfId="0" applyNumberFormat="1" applyFont="1" applyBorder="1" applyAlignment="1">
      <alignment horizontal="center" vertical="center"/>
    </xf>
    <xf numFmtId="168" fontId="4" fillId="0" borderId="0" xfId="0" applyNumberFormat="1" applyFont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9" fontId="4" fillId="0" borderId="7" xfId="0" applyNumberFormat="1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 wrapText="1"/>
    </xf>
    <xf numFmtId="169" fontId="3" fillId="0" borderId="0" xfId="0" applyNumberFormat="1" applyFont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9" fontId="3" fillId="10" borderId="7" xfId="0" applyNumberFormat="1" applyFont="1" applyFill="1" applyBorder="1" applyAlignment="1">
      <alignment horizontal="center" vertical="center" wrapText="1"/>
    </xf>
    <xf numFmtId="164" fontId="3" fillId="10" borderId="7" xfId="0" applyNumberFormat="1" applyFont="1" applyFill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 wrapText="1"/>
    </xf>
    <xf numFmtId="170" fontId="3" fillId="10" borderId="8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/>
    </xf>
    <xf numFmtId="171" fontId="3" fillId="0" borderId="7" xfId="0" applyNumberFormat="1" applyFont="1" applyBorder="1" applyAlignment="1">
      <alignment horizontal="center" vertical="center"/>
    </xf>
    <xf numFmtId="170" fontId="3" fillId="0" borderId="0" xfId="0" applyNumberFormat="1" applyFont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9" xfId="0" applyFont="1" applyFill="1" applyBorder="1" applyAlignment="1">
      <alignment horizontal="center" vertical="center" wrapText="1"/>
    </xf>
    <xf numFmtId="164" fontId="3" fillId="11" borderId="7" xfId="0" applyNumberFormat="1" applyFont="1" applyFill="1" applyBorder="1" applyAlignment="1">
      <alignment horizontal="center" vertical="center"/>
    </xf>
    <xf numFmtId="9" fontId="3" fillId="11" borderId="9" xfId="0" applyNumberFormat="1" applyFont="1" applyFill="1" applyBorder="1" applyAlignment="1">
      <alignment horizontal="center" vertical="center" wrapText="1"/>
    </xf>
    <xf numFmtId="170" fontId="3" fillId="11" borderId="9" xfId="0" applyNumberFormat="1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170" fontId="4" fillId="12" borderId="7" xfId="0" applyNumberFormat="1" applyFont="1" applyFill="1" applyBorder="1" applyAlignment="1">
      <alignment horizontal="center" vertical="center" wrapText="1"/>
    </xf>
    <xf numFmtId="171" fontId="4" fillId="12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/>
    </xf>
    <xf numFmtId="165" fontId="3" fillId="11" borderId="7" xfId="0" applyNumberFormat="1" applyFont="1" applyFill="1" applyBorder="1" applyAlignment="1">
      <alignment horizontal="center" vertical="center"/>
    </xf>
    <xf numFmtId="165" fontId="4" fillId="12" borderId="7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169" fontId="3" fillId="0" borderId="0" xfId="0" applyNumberFormat="1" applyFont="1" applyAlignment="1">
      <alignment horizontal="center" vertical="center"/>
    </xf>
    <xf numFmtId="0" fontId="3" fillId="13" borderId="7" xfId="0" applyFont="1" applyFill="1" applyBorder="1" applyAlignment="1">
      <alignment horizontal="center" vertical="center"/>
    </xf>
    <xf numFmtId="169" fontId="3" fillId="13" borderId="7" xfId="0" applyNumberFormat="1" applyFont="1" applyFill="1" applyBorder="1" applyAlignment="1">
      <alignment horizontal="center" vertical="center"/>
    </xf>
    <xf numFmtId="0" fontId="3" fillId="13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9" fontId="3" fillId="0" borderId="9" xfId="0" applyNumberFormat="1" applyFont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/>
    </xf>
    <xf numFmtId="0" fontId="5" fillId="0" borderId="12" xfId="0" applyFont="1" applyBorder="1" applyAlignment="1"/>
    <xf numFmtId="0" fontId="3" fillId="8" borderId="10" xfId="0" applyFont="1" applyFill="1" applyBorder="1" applyAlignment="1">
      <alignment horizontal="center" vertical="center"/>
    </xf>
    <xf numFmtId="0" fontId="5" fillId="0" borderId="4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4" fillId="2" borderId="10" xfId="0" applyFont="1" applyFill="1" applyBorder="1" applyAlignment="1">
      <alignment horizontal="center" vertical="center" wrapText="1"/>
    </xf>
    <xf numFmtId="0" fontId="5" fillId="0" borderId="3" xfId="0" applyFont="1" applyBorder="1" applyAlignment="1"/>
    <xf numFmtId="0" fontId="4" fillId="3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66" fontId="4" fillId="0" borderId="10" xfId="0" applyNumberFormat="1" applyFont="1" applyBorder="1" applyAlignment="1">
      <alignment horizontal="center" vertical="center" wrapText="1"/>
    </xf>
    <xf numFmtId="166" fontId="6" fillId="5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4" fillId="9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5" fillId="0" borderId="11" xfId="0" applyFont="1" applyBorder="1" applyAlignment="1"/>
    <xf numFmtId="9" fontId="4" fillId="6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D8" sqref="D8"/>
    </sheetView>
  </sheetViews>
  <sheetFormatPr baseColWidth="10" defaultColWidth="14.42578125" defaultRowHeight="15" customHeight="1"/>
  <cols>
    <col min="1" max="1" width="54.42578125" customWidth="1"/>
    <col min="2" max="2" width="33.140625" customWidth="1"/>
    <col min="3" max="3" width="16.85546875" customWidth="1"/>
    <col min="4" max="4" width="16.42578125" customWidth="1"/>
    <col min="5" max="5" width="23.42578125" customWidth="1"/>
    <col min="6" max="6" width="14.42578125" customWidth="1"/>
    <col min="7" max="7" width="13.42578125" customWidth="1"/>
    <col min="8" max="8" width="15.42578125" customWidth="1"/>
    <col min="9" max="9" width="18.85546875" customWidth="1"/>
    <col min="10" max="10" width="10.7109375" customWidth="1"/>
    <col min="11" max="11" width="12.7109375" customWidth="1"/>
    <col min="12" max="12" width="20.7109375" customWidth="1"/>
    <col min="13" max="13" width="16.28515625" customWidth="1"/>
    <col min="14" max="14" width="18.5703125" customWidth="1"/>
    <col min="15" max="26" width="10.7109375" customWidth="1"/>
  </cols>
  <sheetData>
    <row r="1" spans="1:26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1.5" customHeight="1">
      <c r="A3" s="83" t="s">
        <v>1</v>
      </c>
      <c r="B3" s="84"/>
      <c r="C3" s="87" t="s">
        <v>2</v>
      </c>
      <c r="D3" s="88"/>
      <c r="E3" s="82"/>
      <c r="F3" s="89" t="s">
        <v>3</v>
      </c>
      <c r="G3" s="88"/>
      <c r="H3" s="82"/>
      <c r="I3" s="90" t="s">
        <v>4</v>
      </c>
      <c r="J3" s="88"/>
      <c r="K3" s="82"/>
      <c r="L3" s="91" t="s">
        <v>5</v>
      </c>
      <c r="M3" s="88"/>
      <c r="N3" s="8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85"/>
      <c r="B4" s="86"/>
      <c r="C4" s="4" t="s">
        <v>6</v>
      </c>
      <c r="D4" s="5" t="s">
        <v>7</v>
      </c>
      <c r="E4" s="5" t="s">
        <v>8</v>
      </c>
      <c r="F4" s="6" t="s">
        <v>6</v>
      </c>
      <c r="G4" s="6" t="s">
        <v>7</v>
      </c>
      <c r="H4" s="6" t="s">
        <v>8</v>
      </c>
      <c r="I4" s="7" t="s">
        <v>6</v>
      </c>
      <c r="J4" s="7" t="s">
        <v>7</v>
      </c>
      <c r="K4" s="8" t="s">
        <v>5</v>
      </c>
      <c r="L4" s="9" t="s">
        <v>6</v>
      </c>
      <c r="M4" s="9" t="s">
        <v>7</v>
      </c>
      <c r="N4" s="10" t="s">
        <v>5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5.5" customHeight="1">
      <c r="A5" s="92" t="s">
        <v>9</v>
      </c>
      <c r="B5" s="82"/>
      <c r="C5" s="11">
        <v>0</v>
      </c>
      <c r="D5" s="11">
        <f t="shared" ref="D5:D6" si="0">H32</f>
        <v>19000000</v>
      </c>
      <c r="E5" s="11">
        <f t="shared" ref="E5:E15" si="1">D5+C5</f>
        <v>19000000</v>
      </c>
      <c r="F5" s="12">
        <v>0</v>
      </c>
      <c r="G5" s="12">
        <v>0</v>
      </c>
      <c r="H5" s="12">
        <f t="shared" ref="H5:H15" si="2">G5+F5</f>
        <v>0</v>
      </c>
      <c r="I5" s="13">
        <f>F57</f>
        <v>8000000</v>
      </c>
      <c r="J5" s="13">
        <v>0</v>
      </c>
      <c r="K5" s="14">
        <f t="shared" ref="K5:K15" si="3">I5+J5</f>
        <v>8000000</v>
      </c>
      <c r="L5" s="13">
        <f t="shared" ref="L5:M5" si="4">I5+F5+C5</f>
        <v>8000000</v>
      </c>
      <c r="M5" s="13">
        <f t="shared" si="4"/>
        <v>19000000</v>
      </c>
      <c r="N5" s="14">
        <f t="shared" ref="N5:N15" si="5">H5+K5+E5</f>
        <v>27000000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5.5" customHeight="1">
      <c r="A6" s="92" t="s">
        <v>10</v>
      </c>
      <c r="B6" s="82"/>
      <c r="C6" s="11">
        <v>0</v>
      </c>
      <c r="D6" s="11">
        <f t="shared" si="0"/>
        <v>20000000</v>
      </c>
      <c r="E6" s="11">
        <f t="shared" si="1"/>
        <v>20000000</v>
      </c>
      <c r="F6" s="12">
        <v>0</v>
      </c>
      <c r="G6" s="12">
        <f>H55</f>
        <v>12000000</v>
      </c>
      <c r="H6" s="12">
        <f t="shared" si="2"/>
        <v>12000000</v>
      </c>
      <c r="I6" s="13">
        <v>0</v>
      </c>
      <c r="J6" s="13">
        <v>0</v>
      </c>
      <c r="K6" s="14">
        <f t="shared" si="3"/>
        <v>0</v>
      </c>
      <c r="L6" s="13">
        <f t="shared" ref="L6:M6" si="6">I6+F6+C6</f>
        <v>0</v>
      </c>
      <c r="M6" s="13">
        <f t="shared" si="6"/>
        <v>32000000</v>
      </c>
      <c r="N6" s="14">
        <f t="shared" si="5"/>
        <v>32000000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5.5" customHeight="1">
      <c r="A7" s="92" t="s">
        <v>11</v>
      </c>
      <c r="B7" s="82"/>
      <c r="C7" s="11">
        <v>0</v>
      </c>
      <c r="D7" s="11">
        <v>0</v>
      </c>
      <c r="E7" s="11">
        <f t="shared" si="1"/>
        <v>0</v>
      </c>
      <c r="F7" s="12">
        <v>0</v>
      </c>
      <c r="G7" s="12">
        <v>0</v>
      </c>
      <c r="H7" s="12">
        <f t="shared" si="2"/>
        <v>0</v>
      </c>
      <c r="I7" s="13">
        <v>0</v>
      </c>
      <c r="J7" s="13">
        <f>G7+D7</f>
        <v>0</v>
      </c>
      <c r="K7" s="14">
        <f t="shared" si="3"/>
        <v>0</v>
      </c>
      <c r="L7" s="13">
        <f t="shared" ref="L7:M7" si="7">I7+F7+C7</f>
        <v>0</v>
      </c>
      <c r="M7" s="13">
        <f t="shared" si="7"/>
        <v>0</v>
      </c>
      <c r="N7" s="14">
        <f t="shared" si="5"/>
        <v>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5.5" customHeight="1">
      <c r="A8" s="92" t="s">
        <v>12</v>
      </c>
      <c r="B8" s="82"/>
      <c r="C8" s="11">
        <v>0</v>
      </c>
      <c r="D8" s="11">
        <f>SUM(H34:H38)</f>
        <v>49426248</v>
      </c>
      <c r="E8" s="11">
        <f t="shared" si="1"/>
        <v>49426248</v>
      </c>
      <c r="F8" s="12">
        <v>0</v>
      </c>
      <c r="G8" s="12">
        <f>H56</f>
        <v>12722400</v>
      </c>
      <c r="H8" s="12">
        <f t="shared" si="2"/>
        <v>12722400</v>
      </c>
      <c r="I8" s="13">
        <f>SUM(H77)</f>
        <v>65129472</v>
      </c>
      <c r="J8" s="13">
        <v>0</v>
      </c>
      <c r="K8" s="14">
        <f t="shared" si="3"/>
        <v>65129472</v>
      </c>
      <c r="L8" s="13">
        <f t="shared" ref="L8:M8" si="8">I8+F8+C8</f>
        <v>65129472</v>
      </c>
      <c r="M8" s="13">
        <f t="shared" si="8"/>
        <v>62148648</v>
      </c>
      <c r="N8" s="14">
        <f t="shared" si="5"/>
        <v>127278120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5.5" customHeight="1">
      <c r="A9" s="92" t="s">
        <v>13</v>
      </c>
      <c r="B9" s="82"/>
      <c r="C9" s="11">
        <v>0</v>
      </c>
      <c r="D9" s="11">
        <f>SUM(H39:H40)</f>
        <v>17664000</v>
      </c>
      <c r="E9" s="11">
        <f t="shared" si="1"/>
        <v>17664000</v>
      </c>
      <c r="F9" s="12">
        <v>0</v>
      </c>
      <c r="G9" s="12">
        <v>0</v>
      </c>
      <c r="H9" s="12">
        <f t="shared" si="2"/>
        <v>0</v>
      </c>
      <c r="I9" s="13">
        <f>F9+C9</f>
        <v>0</v>
      </c>
      <c r="J9" s="13">
        <v>0</v>
      </c>
      <c r="K9" s="14">
        <f t="shared" si="3"/>
        <v>0</v>
      </c>
      <c r="L9" s="13">
        <f t="shared" ref="L9:M9" si="9">I9+F9+C9</f>
        <v>0</v>
      </c>
      <c r="M9" s="13">
        <f t="shared" si="9"/>
        <v>17664000</v>
      </c>
      <c r="N9" s="14">
        <f t="shared" si="5"/>
        <v>17664000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5.5" customHeight="1">
      <c r="A10" s="92" t="s">
        <v>14</v>
      </c>
      <c r="B10" s="82"/>
      <c r="C10" s="11">
        <v>0</v>
      </c>
      <c r="D10" s="11">
        <v>0</v>
      </c>
      <c r="E10" s="11">
        <f t="shared" si="1"/>
        <v>0</v>
      </c>
      <c r="F10" s="12">
        <v>0</v>
      </c>
      <c r="G10" s="12">
        <v>0</v>
      </c>
      <c r="H10" s="12">
        <f t="shared" si="2"/>
        <v>0</v>
      </c>
      <c r="I10" s="13">
        <f>F46</f>
        <v>40000000</v>
      </c>
      <c r="J10" s="13">
        <f t="shared" ref="J10:J15" si="10">G10+D10</f>
        <v>0</v>
      </c>
      <c r="K10" s="14">
        <f t="shared" si="3"/>
        <v>40000000</v>
      </c>
      <c r="L10" s="13">
        <f t="shared" ref="L10:M10" si="11">I10+F10+C10</f>
        <v>40000000</v>
      </c>
      <c r="M10" s="13">
        <f t="shared" si="11"/>
        <v>0</v>
      </c>
      <c r="N10" s="14">
        <f t="shared" si="5"/>
        <v>40000000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5.5" customHeight="1">
      <c r="A11" s="92" t="s">
        <v>15</v>
      </c>
      <c r="B11" s="82"/>
      <c r="C11" s="11">
        <v>0</v>
      </c>
      <c r="D11" s="11">
        <v>0</v>
      </c>
      <c r="E11" s="11">
        <f t="shared" si="1"/>
        <v>0</v>
      </c>
      <c r="F11" s="12">
        <v>0</v>
      </c>
      <c r="G11" s="12">
        <v>0</v>
      </c>
      <c r="H11" s="12">
        <f t="shared" si="2"/>
        <v>0</v>
      </c>
      <c r="I11" s="13">
        <f>F42+F59</f>
        <v>28000000</v>
      </c>
      <c r="J11" s="13">
        <f t="shared" si="10"/>
        <v>0</v>
      </c>
      <c r="K11" s="14">
        <f t="shared" si="3"/>
        <v>28000000</v>
      </c>
      <c r="L11" s="13">
        <f t="shared" ref="L11:M11" si="12">I11+F11+C11</f>
        <v>28000000</v>
      </c>
      <c r="M11" s="13">
        <f t="shared" si="12"/>
        <v>0</v>
      </c>
      <c r="N11" s="14">
        <f t="shared" si="5"/>
        <v>28000000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5.5" customHeight="1">
      <c r="A12" s="92" t="s">
        <v>16</v>
      </c>
      <c r="B12" s="82"/>
      <c r="C12" s="11">
        <v>0</v>
      </c>
      <c r="D12" s="11">
        <v>0</v>
      </c>
      <c r="E12" s="11">
        <f t="shared" si="1"/>
        <v>0</v>
      </c>
      <c r="F12" s="12">
        <v>0</v>
      </c>
      <c r="G12" s="12">
        <v>0</v>
      </c>
      <c r="H12" s="12">
        <f t="shared" si="2"/>
        <v>0</v>
      </c>
      <c r="I12" s="13">
        <f>F41+F58</f>
        <v>11000000</v>
      </c>
      <c r="J12" s="13">
        <f t="shared" si="10"/>
        <v>0</v>
      </c>
      <c r="K12" s="14">
        <f t="shared" si="3"/>
        <v>11000000</v>
      </c>
      <c r="L12" s="13">
        <f t="shared" ref="L12:M12" si="13">I12+F12+C12</f>
        <v>11000000</v>
      </c>
      <c r="M12" s="13">
        <f t="shared" si="13"/>
        <v>0</v>
      </c>
      <c r="N12" s="14">
        <f t="shared" si="5"/>
        <v>11000000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3.75" customHeight="1">
      <c r="A13" s="92" t="s">
        <v>17</v>
      </c>
      <c r="B13" s="82"/>
      <c r="C13" s="11">
        <v>0</v>
      </c>
      <c r="D13" s="11">
        <v>0</v>
      </c>
      <c r="E13" s="11">
        <f t="shared" si="1"/>
        <v>0</v>
      </c>
      <c r="F13" s="12">
        <v>0</v>
      </c>
      <c r="G13" s="12">
        <v>0</v>
      </c>
      <c r="H13" s="12">
        <f t="shared" si="2"/>
        <v>0</v>
      </c>
      <c r="I13" s="13">
        <f>F47</f>
        <v>20000000</v>
      </c>
      <c r="J13" s="13">
        <f t="shared" si="10"/>
        <v>0</v>
      </c>
      <c r="K13" s="14">
        <f t="shared" si="3"/>
        <v>20000000</v>
      </c>
      <c r="L13" s="13">
        <f t="shared" ref="L13:M13" si="14">I13+F13+C13</f>
        <v>20000000</v>
      </c>
      <c r="M13" s="13">
        <f t="shared" si="14"/>
        <v>0</v>
      </c>
      <c r="N13" s="14">
        <f t="shared" si="5"/>
        <v>20000000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93" t="s">
        <v>18</v>
      </c>
      <c r="B14" s="82"/>
      <c r="C14" s="11">
        <v>0</v>
      </c>
      <c r="D14" s="11">
        <v>0</v>
      </c>
      <c r="E14" s="11">
        <f t="shared" si="1"/>
        <v>0</v>
      </c>
      <c r="F14" s="12">
        <v>0</v>
      </c>
      <c r="G14" s="12">
        <v>0</v>
      </c>
      <c r="H14" s="12">
        <f t="shared" si="2"/>
        <v>0</v>
      </c>
      <c r="I14" s="13">
        <f>F48+F60</f>
        <v>3677155.44</v>
      </c>
      <c r="J14" s="13">
        <f t="shared" si="10"/>
        <v>0</v>
      </c>
      <c r="K14" s="14">
        <f t="shared" si="3"/>
        <v>3677155.44</v>
      </c>
      <c r="L14" s="13">
        <f t="shared" ref="L14:M14" si="15">I14+F14+C14</f>
        <v>3677155.44</v>
      </c>
      <c r="M14" s="13">
        <f t="shared" si="15"/>
        <v>0</v>
      </c>
      <c r="N14" s="14">
        <f t="shared" si="5"/>
        <v>3677155.44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>
      <c r="A15" s="93" t="s">
        <v>116</v>
      </c>
      <c r="B15" s="82"/>
      <c r="C15" s="11">
        <f>SUM(C5:C14)*3%</f>
        <v>0</v>
      </c>
      <c r="D15" s="11">
        <v>0</v>
      </c>
      <c r="E15" s="11">
        <f t="shared" si="1"/>
        <v>0</v>
      </c>
      <c r="F15" s="12"/>
      <c r="G15" s="12">
        <v>0</v>
      </c>
      <c r="H15" s="12">
        <f t="shared" si="2"/>
        <v>0</v>
      </c>
      <c r="I15" s="13">
        <f>294905867*0.03</f>
        <v>8847176.0099999998</v>
      </c>
      <c r="J15" s="13">
        <f t="shared" si="10"/>
        <v>0</v>
      </c>
      <c r="K15" s="14">
        <f t="shared" si="3"/>
        <v>8847176.0099999998</v>
      </c>
      <c r="L15" s="13">
        <f>294905867*0.03</f>
        <v>8847176.0099999998</v>
      </c>
      <c r="M15" s="13">
        <f>J15+G15+D15</f>
        <v>0</v>
      </c>
      <c r="N15" s="14">
        <f t="shared" si="5"/>
        <v>8847176.0099999998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5.5" customHeight="1">
      <c r="A16" s="94" t="s">
        <v>19</v>
      </c>
      <c r="B16" s="82"/>
      <c r="C16" s="15">
        <f t="shared" ref="C16:N16" si="16">SUM(C5:C15)</f>
        <v>0</v>
      </c>
      <c r="D16" s="15">
        <f t="shared" si="16"/>
        <v>106090248</v>
      </c>
      <c r="E16" s="15">
        <f t="shared" si="16"/>
        <v>106090248</v>
      </c>
      <c r="F16" s="16">
        <f t="shared" si="16"/>
        <v>0</v>
      </c>
      <c r="G16" s="16">
        <f t="shared" si="16"/>
        <v>24722400</v>
      </c>
      <c r="H16" s="15">
        <f t="shared" si="16"/>
        <v>24722400</v>
      </c>
      <c r="I16" s="15">
        <f t="shared" si="16"/>
        <v>184653803.44999999</v>
      </c>
      <c r="J16" s="15">
        <f t="shared" si="16"/>
        <v>0</v>
      </c>
      <c r="K16" s="15">
        <f t="shared" si="16"/>
        <v>184653803.44999999</v>
      </c>
      <c r="L16" s="15">
        <f t="shared" si="16"/>
        <v>184653803.44999999</v>
      </c>
      <c r="M16" s="15">
        <f t="shared" si="16"/>
        <v>130812648</v>
      </c>
      <c r="N16" s="15">
        <f t="shared" si="16"/>
        <v>315466451.44999999</v>
      </c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5.5" customHeight="1">
      <c r="A17" s="95" t="s">
        <v>20</v>
      </c>
      <c r="B17" s="82"/>
      <c r="C17" s="18">
        <f>E16</f>
        <v>106090248</v>
      </c>
      <c r="D17" s="19"/>
      <c r="E17" s="20"/>
      <c r="F17" s="18">
        <f>H16</f>
        <v>24722400</v>
      </c>
      <c r="G17" s="19"/>
      <c r="H17" s="19"/>
      <c r="I17" s="18">
        <f>K16</f>
        <v>184653803.44999999</v>
      </c>
      <c r="J17" s="19"/>
      <c r="K17" s="19"/>
      <c r="L17" s="18">
        <f>N16</f>
        <v>315466451.44999999</v>
      </c>
      <c r="M17" s="21"/>
      <c r="N17" s="22">
        <f>I17+F17+C17</f>
        <v>315466451.44999999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25.5" customHeight="1">
      <c r="A18" s="24"/>
      <c r="B18" s="24"/>
      <c r="C18" s="24"/>
      <c r="D18" s="25"/>
      <c r="E18" s="25"/>
      <c r="F18" s="25"/>
      <c r="G18" s="24"/>
      <c r="H18" s="2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5.5" customHeight="1">
      <c r="A19" s="3"/>
      <c r="B19" s="3"/>
      <c r="C19" s="9" t="s">
        <v>4</v>
      </c>
      <c r="D19" s="26">
        <f>SUM(I5:I14)</f>
        <v>175806627.44</v>
      </c>
      <c r="E19" s="102"/>
      <c r="F19" s="2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49.5" customHeight="1">
      <c r="A20" s="3"/>
      <c r="B20" s="3"/>
      <c r="C20" s="27" t="s">
        <v>21</v>
      </c>
      <c r="D20" s="26">
        <f>D19*3%</f>
        <v>5274198.8231999995</v>
      </c>
      <c r="E20" s="80"/>
      <c r="F20" s="25"/>
      <c r="G20" s="28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5.5" customHeight="1">
      <c r="A21" s="24"/>
      <c r="B21" s="3"/>
      <c r="C21" s="9" t="s">
        <v>22</v>
      </c>
      <c r="D21" s="29">
        <f>D19+D20+I14</f>
        <v>184757981.70319998</v>
      </c>
      <c r="E21" s="30"/>
      <c r="F21" s="25"/>
      <c r="G21" s="24"/>
      <c r="H21" s="3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7.25" customHeight="1">
      <c r="A22" s="3"/>
      <c r="B22" s="3"/>
      <c r="C22" s="32" t="s">
        <v>23</v>
      </c>
      <c r="D22" s="26">
        <f>C17+F17</f>
        <v>130812648</v>
      </c>
      <c r="E22" s="30"/>
      <c r="F22" s="3"/>
      <c r="G22" s="24"/>
      <c r="H22" s="3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7.25" customHeight="1">
      <c r="A23" s="3" t="s">
        <v>24</v>
      </c>
      <c r="B23" s="3"/>
      <c r="C23" s="33" t="s">
        <v>5</v>
      </c>
      <c r="D23" s="26">
        <f t="shared" ref="D23:E23" si="17">D22+D21</f>
        <v>315570629.70319998</v>
      </c>
      <c r="E23" s="34"/>
      <c r="F23" s="35"/>
      <c r="G23" s="24"/>
      <c r="H23" s="3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7.25" customHeight="1">
      <c r="A24" s="3"/>
      <c r="B24" s="3"/>
      <c r="C24" s="3"/>
      <c r="D24" s="36"/>
      <c r="E24" s="3"/>
      <c r="F24" s="3"/>
      <c r="G24" s="24"/>
      <c r="H24" s="31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1"/>
      <c r="B25" s="2"/>
      <c r="C25" s="2"/>
      <c r="D25" s="37"/>
      <c r="E25" s="3"/>
      <c r="F25" s="3"/>
      <c r="G25" s="3"/>
      <c r="H25" s="38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103" t="s">
        <v>25</v>
      </c>
      <c r="B27" s="97"/>
      <c r="C27" s="97"/>
      <c r="D27" s="97"/>
      <c r="E27" s="97"/>
      <c r="F27" s="97"/>
      <c r="G27" s="97"/>
      <c r="H27" s="97"/>
      <c r="I27" s="97"/>
      <c r="J27" s="97"/>
      <c r="K27" s="1"/>
      <c r="L27" s="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99" t="s">
        <v>26</v>
      </c>
      <c r="B28" s="97"/>
      <c r="C28" s="97"/>
      <c r="D28" s="97"/>
      <c r="E28" s="97"/>
      <c r="F28" s="97"/>
      <c r="G28" s="97"/>
      <c r="H28" s="97"/>
      <c r="I28" s="97"/>
      <c r="J28" s="97"/>
      <c r="K28" s="39"/>
      <c r="L28" s="39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>
      <c r="A29" s="100" t="s">
        <v>27</v>
      </c>
      <c r="B29" s="100" t="s">
        <v>28</v>
      </c>
      <c r="C29" s="40"/>
      <c r="D29" s="100" t="s">
        <v>29</v>
      </c>
      <c r="E29" s="100" t="s">
        <v>30</v>
      </c>
      <c r="F29" s="98" t="s">
        <v>6</v>
      </c>
      <c r="G29" s="98" t="s">
        <v>31</v>
      </c>
      <c r="H29" s="41" t="s">
        <v>32</v>
      </c>
      <c r="I29" s="96"/>
      <c r="J29" s="97"/>
      <c r="K29" s="42"/>
      <c r="L29" s="42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101"/>
      <c r="B30" s="101"/>
      <c r="C30" s="43"/>
      <c r="D30" s="101"/>
      <c r="E30" s="101"/>
      <c r="F30" s="101"/>
      <c r="G30" s="101"/>
      <c r="H30" s="98" t="s">
        <v>33</v>
      </c>
      <c r="I30" s="97"/>
      <c r="J30" s="97"/>
      <c r="K30" s="42"/>
      <c r="L30" s="42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80"/>
      <c r="B31" s="80"/>
      <c r="C31" s="44"/>
      <c r="D31" s="80"/>
      <c r="E31" s="80"/>
      <c r="F31" s="80"/>
      <c r="G31" s="80"/>
      <c r="H31" s="80"/>
      <c r="I31" s="42"/>
      <c r="J31" s="42"/>
      <c r="K31" s="42"/>
      <c r="L31" s="42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7.75" customHeight="1">
      <c r="A32" s="45" t="s">
        <v>34</v>
      </c>
      <c r="B32" s="45" t="s">
        <v>35</v>
      </c>
      <c r="C32" s="45"/>
      <c r="D32" s="45">
        <v>5</v>
      </c>
      <c r="E32" s="45" t="s">
        <v>36</v>
      </c>
      <c r="F32" s="46">
        <f>5*3800000</f>
        <v>19000000</v>
      </c>
      <c r="G32" s="47">
        <v>1</v>
      </c>
      <c r="H32" s="46">
        <f>5*3800000</f>
        <v>19000000</v>
      </c>
      <c r="I32" s="42"/>
      <c r="J32" s="42"/>
      <c r="K32" s="42"/>
      <c r="L32" s="42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9.75" customHeight="1">
      <c r="A33" s="45" t="s">
        <v>10</v>
      </c>
      <c r="B33" s="45" t="s">
        <v>37</v>
      </c>
      <c r="C33" s="45"/>
      <c r="D33" s="45">
        <v>1</v>
      </c>
      <c r="E33" s="45" t="s">
        <v>36</v>
      </c>
      <c r="F33" s="46">
        <v>20000000</v>
      </c>
      <c r="G33" s="47">
        <v>1</v>
      </c>
      <c r="H33" s="46">
        <v>20000000</v>
      </c>
      <c r="I33" s="42"/>
      <c r="J33" s="42"/>
      <c r="K33" s="42"/>
      <c r="L33" s="4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45" t="s">
        <v>12</v>
      </c>
      <c r="B34" s="45" t="s">
        <v>38</v>
      </c>
      <c r="C34" s="45"/>
      <c r="D34" s="45" t="s">
        <v>39</v>
      </c>
      <c r="E34" s="45" t="s">
        <v>36</v>
      </c>
      <c r="F34" s="46">
        <v>17387280</v>
      </c>
      <c r="G34" s="47">
        <v>1</v>
      </c>
      <c r="H34" s="46">
        <f t="shared" ref="H34:H40" si="18">F34</f>
        <v>17387280</v>
      </c>
      <c r="I34" s="48"/>
      <c r="J34" s="42"/>
      <c r="K34" s="42"/>
      <c r="L34" s="4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45" t="s">
        <v>12</v>
      </c>
      <c r="B35" s="45" t="s">
        <v>40</v>
      </c>
      <c r="C35" s="45"/>
      <c r="D35" s="45" t="s">
        <v>41</v>
      </c>
      <c r="E35" s="45" t="s">
        <v>36</v>
      </c>
      <c r="F35" s="46">
        <v>10432368</v>
      </c>
      <c r="G35" s="47">
        <v>1</v>
      </c>
      <c r="H35" s="46">
        <f t="shared" si="18"/>
        <v>10432368</v>
      </c>
      <c r="I35" s="42"/>
      <c r="J35" s="42"/>
      <c r="K35" s="42"/>
      <c r="L35" s="42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45" t="s">
        <v>12</v>
      </c>
      <c r="B36" s="45" t="s">
        <v>42</v>
      </c>
      <c r="C36" s="45"/>
      <c r="D36" s="45" t="s">
        <v>41</v>
      </c>
      <c r="E36" s="45" t="s">
        <v>36</v>
      </c>
      <c r="F36" s="46">
        <v>11748456</v>
      </c>
      <c r="G36" s="47">
        <v>1</v>
      </c>
      <c r="H36" s="46">
        <f t="shared" si="18"/>
        <v>11748456</v>
      </c>
      <c r="I36" s="42"/>
      <c r="J36" s="42"/>
      <c r="K36" s="42"/>
      <c r="L36" s="4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45" t="s">
        <v>12</v>
      </c>
      <c r="B37" s="45" t="s">
        <v>43</v>
      </c>
      <c r="C37" s="45"/>
      <c r="D37" s="45" t="s">
        <v>44</v>
      </c>
      <c r="E37" s="45" t="s">
        <v>36</v>
      </c>
      <c r="F37" s="46">
        <v>4636608</v>
      </c>
      <c r="G37" s="47">
        <v>1</v>
      </c>
      <c r="H37" s="46">
        <f t="shared" si="18"/>
        <v>4636608</v>
      </c>
      <c r="I37" s="42"/>
      <c r="J37" s="42"/>
      <c r="K37" s="42"/>
      <c r="L37" s="42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45" t="s">
        <v>12</v>
      </c>
      <c r="B38" s="45" t="s">
        <v>45</v>
      </c>
      <c r="C38" s="45"/>
      <c r="D38" s="45" t="s">
        <v>44</v>
      </c>
      <c r="E38" s="45" t="s">
        <v>36</v>
      </c>
      <c r="F38" s="46">
        <v>5221536</v>
      </c>
      <c r="G38" s="47">
        <v>1</v>
      </c>
      <c r="H38" s="46">
        <f t="shared" si="18"/>
        <v>5221536</v>
      </c>
      <c r="I38" s="42"/>
      <c r="J38" s="42"/>
      <c r="K38" s="42"/>
      <c r="L38" s="4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40.5" customHeight="1">
      <c r="A39" s="49" t="s">
        <v>13</v>
      </c>
      <c r="B39" s="45" t="s">
        <v>46</v>
      </c>
      <c r="C39" s="45"/>
      <c r="D39" s="49" t="s">
        <v>47</v>
      </c>
      <c r="E39" s="45" t="s">
        <v>36</v>
      </c>
      <c r="F39" s="46">
        <v>11664000</v>
      </c>
      <c r="G39" s="50">
        <v>1</v>
      </c>
      <c r="H39" s="51">
        <f t="shared" si="18"/>
        <v>11664000</v>
      </c>
      <c r="I39" s="42"/>
      <c r="J39" s="42"/>
      <c r="K39" s="42"/>
      <c r="L39" s="42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50.25" customHeight="1">
      <c r="A40" s="49" t="s">
        <v>13</v>
      </c>
      <c r="B40" s="49" t="s">
        <v>48</v>
      </c>
      <c r="C40" s="49"/>
      <c r="D40" s="49" t="s">
        <v>49</v>
      </c>
      <c r="E40" s="45" t="s">
        <v>36</v>
      </c>
      <c r="F40" s="52">
        <v>6000000</v>
      </c>
      <c r="G40" s="50">
        <v>1</v>
      </c>
      <c r="H40" s="51">
        <f t="shared" si="18"/>
        <v>6000000</v>
      </c>
      <c r="I40" s="53"/>
      <c r="J40" s="54"/>
      <c r="K40" s="54"/>
      <c r="L40" s="54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pans="1:26" ht="64.5" customHeight="1">
      <c r="A41" s="45" t="s">
        <v>50</v>
      </c>
      <c r="B41" s="45" t="s">
        <v>51</v>
      </c>
      <c r="C41" s="45"/>
      <c r="D41" s="45" t="s">
        <v>52</v>
      </c>
      <c r="E41" s="45" t="s">
        <v>30</v>
      </c>
      <c r="F41" s="52">
        <v>8000000</v>
      </c>
      <c r="G41" s="50">
        <v>1</v>
      </c>
      <c r="H41" s="56" t="s">
        <v>53</v>
      </c>
      <c r="I41" s="57"/>
      <c r="J41" s="42"/>
      <c r="K41" s="42"/>
      <c r="L41" s="42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7.5" customHeight="1">
      <c r="A42" s="77" t="s">
        <v>15</v>
      </c>
      <c r="B42" s="77" t="s">
        <v>54</v>
      </c>
      <c r="C42" s="77"/>
      <c r="D42" s="77">
        <v>2</v>
      </c>
      <c r="E42" s="45" t="s">
        <v>30</v>
      </c>
      <c r="F42" s="46">
        <v>20000000</v>
      </c>
      <c r="G42" s="78">
        <v>1</v>
      </c>
      <c r="H42" s="46" t="s">
        <v>53</v>
      </c>
      <c r="I42" s="42"/>
      <c r="J42" s="42"/>
      <c r="K42" s="42"/>
      <c r="L42" s="42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7.5" customHeight="1">
      <c r="A43" s="49" t="s">
        <v>55</v>
      </c>
      <c r="B43" s="45" t="s">
        <v>56</v>
      </c>
      <c r="C43" s="49"/>
      <c r="D43" s="46">
        <v>1300000</v>
      </c>
      <c r="E43" s="45" t="s">
        <v>30</v>
      </c>
      <c r="F43" s="46">
        <f>D43*18</f>
        <v>23400000</v>
      </c>
      <c r="G43" s="78">
        <v>1</v>
      </c>
      <c r="H43" s="46" t="s">
        <v>53</v>
      </c>
      <c r="I43" s="42"/>
      <c r="J43" s="42"/>
      <c r="K43" s="42"/>
      <c r="L43" s="42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7.5" customHeight="1">
      <c r="A44" s="49" t="s">
        <v>55</v>
      </c>
      <c r="B44" s="45" t="s">
        <v>57</v>
      </c>
      <c r="C44" s="45"/>
      <c r="D44" s="49">
        <v>6</v>
      </c>
      <c r="E44" s="45" t="s">
        <v>30</v>
      </c>
      <c r="F44" s="46">
        <v>20864736</v>
      </c>
      <c r="G44" s="78">
        <v>1</v>
      </c>
      <c r="H44" s="46" t="s">
        <v>53</v>
      </c>
      <c r="I44" s="42"/>
      <c r="J44" s="42"/>
      <c r="K44" s="42"/>
      <c r="L44" s="42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7.5" customHeight="1">
      <c r="A45" s="49" t="s">
        <v>55</v>
      </c>
      <c r="B45" s="45" t="s">
        <v>57</v>
      </c>
      <c r="C45" s="77"/>
      <c r="D45" s="77">
        <v>6</v>
      </c>
      <c r="E45" s="45" t="s">
        <v>30</v>
      </c>
      <c r="F45" s="46">
        <v>20864736</v>
      </c>
      <c r="G45" s="78">
        <v>1</v>
      </c>
      <c r="H45" s="46" t="s">
        <v>53</v>
      </c>
      <c r="I45" s="42"/>
      <c r="J45" s="42"/>
      <c r="K45" s="42"/>
      <c r="L45" s="42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>
      <c r="A46" s="45" t="s">
        <v>14</v>
      </c>
      <c r="B46" s="45" t="s">
        <v>58</v>
      </c>
      <c r="C46" s="45"/>
      <c r="D46" s="45">
        <v>1</v>
      </c>
      <c r="E46" s="45" t="s">
        <v>30</v>
      </c>
      <c r="F46" s="46">
        <v>40000000</v>
      </c>
      <c r="G46" s="47">
        <v>1</v>
      </c>
      <c r="H46" s="46" t="s">
        <v>53</v>
      </c>
      <c r="I46" s="42"/>
      <c r="J46" s="42"/>
      <c r="K46" s="42"/>
      <c r="L46" s="42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0" customHeight="1">
      <c r="A47" s="45" t="s">
        <v>17</v>
      </c>
      <c r="B47" s="45" t="s">
        <v>59</v>
      </c>
      <c r="C47" s="77"/>
      <c r="D47" s="77">
        <v>2</v>
      </c>
      <c r="E47" s="45" t="s">
        <v>30</v>
      </c>
      <c r="F47" s="46">
        <v>20000000</v>
      </c>
      <c r="G47" s="78">
        <v>1</v>
      </c>
      <c r="H47" s="46" t="s">
        <v>53</v>
      </c>
      <c r="I47" s="42"/>
      <c r="J47" s="42"/>
      <c r="K47" s="42"/>
      <c r="L47" s="42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0" customHeight="1">
      <c r="A48" s="58" t="s">
        <v>60</v>
      </c>
      <c r="B48" s="58" t="s">
        <v>61</v>
      </c>
      <c r="C48" s="59"/>
      <c r="D48" s="59">
        <v>1</v>
      </c>
      <c r="E48" s="59" t="s">
        <v>30</v>
      </c>
      <c r="F48" s="60">
        <f>(C17*3%)</f>
        <v>3182707.44</v>
      </c>
      <c r="G48" s="61">
        <v>1</v>
      </c>
      <c r="H48" s="62"/>
      <c r="I48" s="42"/>
      <c r="J48" s="42"/>
      <c r="K48" s="42"/>
      <c r="L48" s="42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63" t="s">
        <v>62</v>
      </c>
      <c r="B49" s="63"/>
      <c r="C49" s="63"/>
      <c r="D49" s="63"/>
      <c r="E49" s="63"/>
      <c r="F49" s="64">
        <f>SUM(F34:F47)</f>
        <v>220219720</v>
      </c>
      <c r="G49" s="65"/>
      <c r="H49" s="64">
        <f>SUM(H32:H40)</f>
        <v>106090248</v>
      </c>
      <c r="I49" s="66"/>
      <c r="J49" s="66"/>
      <c r="K49" s="66"/>
      <c r="L49" s="66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5.75" customHeight="1">
      <c r="A50" s="66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99" t="s">
        <v>63</v>
      </c>
      <c r="B51" s="97"/>
      <c r="C51" s="97"/>
      <c r="D51" s="97"/>
      <c r="E51" s="97"/>
      <c r="F51" s="97"/>
      <c r="G51" s="97"/>
      <c r="H51" s="97"/>
      <c r="I51" s="97"/>
      <c r="J51" s="97"/>
      <c r="K51" s="39"/>
      <c r="L51" s="39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100" t="s">
        <v>27</v>
      </c>
      <c r="B52" s="100" t="s">
        <v>28</v>
      </c>
      <c r="C52" s="40"/>
      <c r="D52" s="100" t="s">
        <v>29</v>
      </c>
      <c r="E52" s="100" t="s">
        <v>30</v>
      </c>
      <c r="F52" s="98" t="s">
        <v>6</v>
      </c>
      <c r="G52" s="98" t="s">
        <v>31</v>
      </c>
      <c r="H52" s="41" t="s">
        <v>32</v>
      </c>
      <c r="I52" s="96"/>
      <c r="J52" s="97"/>
      <c r="K52" s="42"/>
      <c r="L52" s="42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101"/>
      <c r="B53" s="101"/>
      <c r="C53" s="43"/>
      <c r="D53" s="101"/>
      <c r="E53" s="101"/>
      <c r="F53" s="101"/>
      <c r="G53" s="101"/>
      <c r="H53" s="98" t="s">
        <v>33</v>
      </c>
      <c r="I53" s="97"/>
      <c r="J53" s="97"/>
      <c r="K53" s="42"/>
      <c r="L53" s="42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80"/>
      <c r="B54" s="80"/>
      <c r="C54" s="44"/>
      <c r="D54" s="80"/>
      <c r="E54" s="80"/>
      <c r="F54" s="80"/>
      <c r="G54" s="80"/>
      <c r="H54" s="80"/>
      <c r="I54" s="42"/>
      <c r="J54" s="42"/>
      <c r="K54" s="42"/>
      <c r="L54" s="42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3" customHeight="1">
      <c r="A55" s="45" t="s">
        <v>10</v>
      </c>
      <c r="B55" s="45" t="s">
        <v>64</v>
      </c>
      <c r="C55" s="45"/>
      <c r="D55" s="45">
        <v>1</v>
      </c>
      <c r="E55" s="45" t="s">
        <v>65</v>
      </c>
      <c r="F55" s="67"/>
      <c r="G55" s="78">
        <v>1</v>
      </c>
      <c r="H55" s="56">
        <v>12000000</v>
      </c>
      <c r="I55" s="42"/>
      <c r="J55" s="42"/>
      <c r="K55" s="42"/>
      <c r="L55" s="42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3" customHeight="1">
      <c r="A56" s="45" t="s">
        <v>12</v>
      </c>
      <c r="B56" s="45" t="s">
        <v>66</v>
      </c>
      <c r="C56" s="45"/>
      <c r="D56" s="45" t="s">
        <v>67</v>
      </c>
      <c r="E56" s="45" t="s">
        <v>65</v>
      </c>
      <c r="F56" s="67"/>
      <c r="G56" s="78">
        <v>1</v>
      </c>
      <c r="H56" s="56">
        <v>12722400</v>
      </c>
      <c r="I56" s="42"/>
      <c r="J56" s="42"/>
      <c r="K56" s="42"/>
      <c r="L56" s="42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3" customHeight="1">
      <c r="A57" s="45" t="s">
        <v>68</v>
      </c>
      <c r="B57" s="45" t="s">
        <v>69</v>
      </c>
      <c r="C57" s="45"/>
      <c r="D57" s="45">
        <v>4</v>
      </c>
      <c r="E57" s="45" t="s">
        <v>30</v>
      </c>
      <c r="F57" s="67">
        <v>8000000</v>
      </c>
      <c r="G57" s="78">
        <v>1</v>
      </c>
      <c r="H57" s="56"/>
      <c r="I57" s="42"/>
      <c r="J57" s="42"/>
      <c r="K57" s="42"/>
      <c r="L57" s="42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3" customHeight="1">
      <c r="A58" s="45" t="s">
        <v>50</v>
      </c>
      <c r="B58" s="45" t="s">
        <v>51</v>
      </c>
      <c r="C58" s="45"/>
      <c r="D58" s="45" t="s">
        <v>52</v>
      </c>
      <c r="E58" s="45" t="s">
        <v>30</v>
      </c>
      <c r="F58" s="67">
        <v>3000000</v>
      </c>
      <c r="G58" s="78">
        <v>1</v>
      </c>
      <c r="H58" s="56"/>
      <c r="I58" s="42"/>
      <c r="J58" s="42"/>
      <c r="K58" s="42"/>
      <c r="L58" s="42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42" customHeight="1">
      <c r="A59" s="77" t="s">
        <v>15</v>
      </c>
      <c r="B59" s="77" t="s">
        <v>54</v>
      </c>
      <c r="C59" s="77"/>
      <c r="D59" s="77">
        <v>1</v>
      </c>
      <c r="E59" s="45" t="s">
        <v>30</v>
      </c>
      <c r="F59" s="67">
        <v>8000000</v>
      </c>
      <c r="G59" s="78">
        <v>1</v>
      </c>
      <c r="H59" s="56"/>
      <c r="I59" s="42"/>
      <c r="J59" s="42"/>
      <c r="K59" s="42"/>
      <c r="L59" s="42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8.25" customHeight="1">
      <c r="A60" s="58" t="s">
        <v>60</v>
      </c>
      <c r="B60" s="58" t="s">
        <v>70</v>
      </c>
      <c r="C60" s="59"/>
      <c r="D60" s="59">
        <v>1</v>
      </c>
      <c r="E60" s="59" t="s">
        <v>71</v>
      </c>
      <c r="F60" s="68">
        <f>(F17*2%)</f>
        <v>494448</v>
      </c>
      <c r="G60" s="78">
        <v>1</v>
      </c>
      <c r="H60" s="56"/>
      <c r="I60" s="42"/>
      <c r="J60" s="42"/>
      <c r="K60" s="42"/>
      <c r="L60" s="42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63" t="s">
        <v>62</v>
      </c>
      <c r="B61" s="63"/>
      <c r="C61" s="63"/>
      <c r="D61" s="63"/>
      <c r="E61" s="69"/>
      <c r="F61" s="69">
        <f>SUM(F55:F60)</f>
        <v>19494448</v>
      </c>
      <c r="G61" s="69"/>
      <c r="H61" s="69">
        <f>SUM(H55:H60)</f>
        <v>24722400</v>
      </c>
      <c r="I61" s="66"/>
      <c r="J61" s="66"/>
      <c r="K61" s="66"/>
      <c r="L61" s="66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5.75" customHeight="1">
      <c r="A62" s="66"/>
      <c r="B62" s="42"/>
      <c r="C62" s="42"/>
      <c r="D62" s="42"/>
      <c r="E62" s="42"/>
      <c r="F62" s="70"/>
      <c r="G62" s="42"/>
      <c r="H62" s="42"/>
      <c r="I62" s="42"/>
      <c r="J62" s="42"/>
      <c r="K62" s="42"/>
      <c r="L62" s="42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66"/>
      <c r="B63" s="42"/>
      <c r="C63" s="42"/>
      <c r="D63" s="42"/>
      <c r="E63" s="48"/>
      <c r="F63" s="70"/>
      <c r="G63" s="70"/>
      <c r="H63" s="42"/>
      <c r="I63" s="42"/>
      <c r="J63" s="42"/>
      <c r="K63" s="42"/>
      <c r="L63" s="42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104" t="s">
        <v>72</v>
      </c>
      <c r="B64" s="97"/>
      <c r="C64" s="97"/>
      <c r="D64" s="97"/>
      <c r="E64" s="97"/>
      <c r="F64" s="97"/>
      <c r="G64" s="97"/>
      <c r="H64" s="97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71" t="s">
        <v>73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79" t="s">
        <v>74</v>
      </c>
      <c r="B66" s="79" t="s">
        <v>75</v>
      </c>
      <c r="C66" s="79" t="s">
        <v>76</v>
      </c>
      <c r="D66" s="79" t="s">
        <v>77</v>
      </c>
      <c r="E66" s="79" t="s">
        <v>78</v>
      </c>
      <c r="F66" s="79" t="s">
        <v>79</v>
      </c>
      <c r="G66" s="81" t="s">
        <v>80</v>
      </c>
      <c r="H66" s="82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80"/>
      <c r="B67" s="80"/>
      <c r="C67" s="80"/>
      <c r="D67" s="80"/>
      <c r="E67" s="80"/>
      <c r="F67" s="80"/>
      <c r="G67" s="72" t="s">
        <v>81</v>
      </c>
      <c r="H67" s="72" t="s">
        <v>82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0.75" customHeight="1">
      <c r="A68" s="45" t="s">
        <v>12</v>
      </c>
      <c r="B68" s="45" t="s">
        <v>38</v>
      </c>
      <c r="C68" s="45" t="s">
        <v>83</v>
      </c>
      <c r="D68" s="46">
        <v>48298</v>
      </c>
      <c r="E68" s="45" t="s">
        <v>84</v>
      </c>
      <c r="F68" s="46">
        <f>(((D68*5)*4)*18)</f>
        <v>17387280</v>
      </c>
      <c r="G68" s="46">
        <f t="shared" ref="G68:G73" si="19">F68</f>
        <v>17387280</v>
      </c>
      <c r="H68" s="46">
        <v>0</v>
      </c>
      <c r="I68" s="7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6.25" customHeight="1">
      <c r="A69" s="45" t="s">
        <v>12</v>
      </c>
      <c r="B69" s="45" t="s">
        <v>85</v>
      </c>
      <c r="C69" s="49" t="s">
        <v>86</v>
      </c>
      <c r="D69" s="46">
        <v>48298</v>
      </c>
      <c r="E69" s="45" t="s">
        <v>84</v>
      </c>
      <c r="F69" s="46">
        <f t="shared" ref="F69:F70" si="20">(((D69*3)*4)*18)</f>
        <v>10432368</v>
      </c>
      <c r="G69" s="46">
        <f t="shared" si="19"/>
        <v>10432368</v>
      </c>
      <c r="H69" s="46">
        <v>0</v>
      </c>
      <c r="I69" s="7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0.75" customHeight="1">
      <c r="A70" s="45" t="s">
        <v>12</v>
      </c>
      <c r="B70" s="45" t="s">
        <v>42</v>
      </c>
      <c r="C70" s="49" t="s">
        <v>86</v>
      </c>
      <c r="D70" s="46">
        <v>54391</v>
      </c>
      <c r="E70" s="45" t="s">
        <v>84</v>
      </c>
      <c r="F70" s="46">
        <f t="shared" si="20"/>
        <v>11748456</v>
      </c>
      <c r="G70" s="46">
        <f t="shared" si="19"/>
        <v>11748456</v>
      </c>
      <c r="H70" s="46">
        <v>0</v>
      </c>
      <c r="I70" s="7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7.75" customHeight="1">
      <c r="A71" s="45" t="s">
        <v>12</v>
      </c>
      <c r="B71" s="45" t="s">
        <v>87</v>
      </c>
      <c r="C71" s="49" t="s">
        <v>88</v>
      </c>
      <c r="D71" s="46">
        <v>48298</v>
      </c>
      <c r="E71" s="45" t="s">
        <v>84</v>
      </c>
      <c r="F71" s="46">
        <f t="shared" ref="F71:F72" si="21">(((D71*4)*4)*6)</f>
        <v>4636608</v>
      </c>
      <c r="G71" s="46">
        <f t="shared" si="19"/>
        <v>4636608</v>
      </c>
      <c r="H71" s="46">
        <v>0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5.25" customHeight="1">
      <c r="A72" s="45" t="s">
        <v>12</v>
      </c>
      <c r="B72" s="45" t="s">
        <v>45</v>
      </c>
      <c r="C72" s="49" t="s">
        <v>88</v>
      </c>
      <c r="D72" s="46">
        <v>54391</v>
      </c>
      <c r="E72" s="45" t="s">
        <v>84</v>
      </c>
      <c r="F72" s="46">
        <f t="shared" si="21"/>
        <v>5221536</v>
      </c>
      <c r="G72" s="46">
        <f t="shared" si="19"/>
        <v>5221536</v>
      </c>
      <c r="H72" s="46">
        <v>0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0.75" customHeight="1">
      <c r="A73" s="45" t="s">
        <v>12</v>
      </c>
      <c r="B73" s="45" t="s">
        <v>66</v>
      </c>
      <c r="C73" s="49" t="s">
        <v>89</v>
      </c>
      <c r="D73" s="46">
        <v>35340</v>
      </c>
      <c r="E73" s="45" t="s">
        <v>90</v>
      </c>
      <c r="F73" s="46">
        <f>(((D73*5)*4)*18)</f>
        <v>12722400</v>
      </c>
      <c r="G73" s="46">
        <f t="shared" si="19"/>
        <v>12722400</v>
      </c>
      <c r="H73" s="46">
        <v>0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0.75" customHeight="1">
      <c r="A74" s="45" t="s">
        <v>12</v>
      </c>
      <c r="B74" s="45" t="s">
        <v>56</v>
      </c>
      <c r="C74" s="49" t="s">
        <v>91</v>
      </c>
      <c r="D74" s="46">
        <v>1300000</v>
      </c>
      <c r="E74" s="45" t="s">
        <v>90</v>
      </c>
      <c r="F74" s="46">
        <f>D74*18</f>
        <v>23400000</v>
      </c>
      <c r="G74" s="46"/>
      <c r="H74" s="46">
        <f t="shared" ref="H74:H76" si="22">F74</f>
        <v>23400000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0.75" customHeight="1">
      <c r="A75" s="45" t="s">
        <v>12</v>
      </c>
      <c r="B75" s="45" t="s">
        <v>92</v>
      </c>
      <c r="C75" s="45" t="s">
        <v>89</v>
      </c>
      <c r="D75" s="46">
        <v>48298</v>
      </c>
      <c r="E75" s="45" t="s">
        <v>90</v>
      </c>
      <c r="F75" s="46">
        <v>20864736</v>
      </c>
      <c r="G75" s="46"/>
      <c r="H75" s="46">
        <f t="shared" si="22"/>
        <v>20864736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0.75" customHeight="1">
      <c r="A76" s="45" t="s">
        <v>12</v>
      </c>
      <c r="B76" s="45" t="s">
        <v>92</v>
      </c>
      <c r="C76" s="45" t="s">
        <v>89</v>
      </c>
      <c r="D76" s="46">
        <v>48298</v>
      </c>
      <c r="E76" s="45" t="s">
        <v>90</v>
      </c>
      <c r="F76" s="46">
        <v>20864736</v>
      </c>
      <c r="G76" s="46"/>
      <c r="H76" s="46">
        <f t="shared" si="22"/>
        <v>20864736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74" t="s">
        <v>93</v>
      </c>
      <c r="B77" s="74"/>
      <c r="C77" s="74"/>
      <c r="D77" s="75">
        <f>SUM(D68:D76)</f>
        <v>1685612</v>
      </c>
      <c r="E77" s="76"/>
      <c r="F77" s="75">
        <f t="shared" ref="F77:H77" si="23">SUM(F68:F76)</f>
        <v>127278120</v>
      </c>
      <c r="G77" s="75">
        <f t="shared" si="23"/>
        <v>62148648</v>
      </c>
      <c r="H77" s="75">
        <f t="shared" si="23"/>
        <v>65129472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71" t="s">
        <v>94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79" t="s">
        <v>74</v>
      </c>
      <c r="B79" s="79" t="s">
        <v>75</v>
      </c>
      <c r="C79" s="79" t="s">
        <v>76</v>
      </c>
      <c r="D79" s="79" t="s">
        <v>77</v>
      </c>
      <c r="E79" s="79" t="s">
        <v>78</v>
      </c>
      <c r="F79" s="79" t="s">
        <v>79</v>
      </c>
      <c r="G79" s="81" t="s">
        <v>80</v>
      </c>
      <c r="H79" s="82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80"/>
      <c r="B80" s="80"/>
      <c r="C80" s="80"/>
      <c r="D80" s="80"/>
      <c r="E80" s="80"/>
      <c r="F80" s="80"/>
      <c r="G80" s="72" t="s">
        <v>81</v>
      </c>
      <c r="H80" s="72" t="s">
        <v>82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0.75" customHeight="1">
      <c r="A81" s="49" t="s">
        <v>13</v>
      </c>
      <c r="B81" s="49" t="s">
        <v>95</v>
      </c>
      <c r="C81" s="49" t="s">
        <v>89</v>
      </c>
      <c r="D81" s="46"/>
      <c r="E81" s="45" t="s">
        <v>36</v>
      </c>
      <c r="F81" s="51">
        <v>6954912</v>
      </c>
      <c r="G81" s="46">
        <f>F81</f>
        <v>6954912</v>
      </c>
      <c r="H81" s="46">
        <v>0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.75" customHeight="1">
      <c r="A82" s="49" t="s">
        <v>96</v>
      </c>
      <c r="B82" s="49"/>
      <c r="C82" s="49" t="s">
        <v>97</v>
      </c>
      <c r="D82" s="46">
        <v>39016</v>
      </c>
      <c r="E82" s="45" t="s">
        <v>36</v>
      </c>
      <c r="F82" s="51">
        <v>2028832</v>
      </c>
      <c r="G82" s="51">
        <v>2028832</v>
      </c>
      <c r="H82" s="46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8.25" customHeight="1">
      <c r="A83" s="49" t="s">
        <v>13</v>
      </c>
      <c r="B83" s="45" t="s">
        <v>98</v>
      </c>
      <c r="C83" s="49" t="s">
        <v>99</v>
      </c>
      <c r="D83" s="46">
        <v>8775000</v>
      </c>
      <c r="E83" s="45" t="s">
        <v>36</v>
      </c>
      <c r="F83" s="46">
        <f>D83</f>
        <v>8775000</v>
      </c>
      <c r="G83" s="46">
        <f>F83</f>
        <v>8775000</v>
      </c>
      <c r="H83" s="46">
        <v>0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74" t="s">
        <v>93</v>
      </c>
      <c r="B84" s="74"/>
      <c r="C84" s="74"/>
      <c r="D84" s="74"/>
      <c r="E84" s="76"/>
      <c r="F84" s="75">
        <f t="shared" ref="F84:H84" si="24">SUM(F81:F83)</f>
        <v>17758744</v>
      </c>
      <c r="G84" s="75">
        <f t="shared" si="24"/>
        <v>17758744</v>
      </c>
      <c r="H84" s="75">
        <f t="shared" si="24"/>
        <v>0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71" t="s">
        <v>100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79" t="s">
        <v>74</v>
      </c>
      <c r="B86" s="79" t="s">
        <v>75</v>
      </c>
      <c r="C86" s="79" t="s">
        <v>76</v>
      </c>
      <c r="D86" s="79" t="s">
        <v>77</v>
      </c>
      <c r="E86" s="79" t="s">
        <v>78</v>
      </c>
      <c r="F86" s="79" t="s">
        <v>79</v>
      </c>
      <c r="G86" s="81" t="s">
        <v>80</v>
      </c>
      <c r="H86" s="82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80"/>
      <c r="B87" s="80"/>
      <c r="C87" s="80"/>
      <c r="D87" s="80"/>
      <c r="E87" s="80"/>
      <c r="F87" s="80"/>
      <c r="G87" s="72" t="s">
        <v>81</v>
      </c>
      <c r="H87" s="72" t="s">
        <v>82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45" t="s">
        <v>14</v>
      </c>
      <c r="B88" s="45" t="s">
        <v>58</v>
      </c>
      <c r="C88" s="49">
        <v>1</v>
      </c>
      <c r="D88" s="46">
        <v>40000000</v>
      </c>
      <c r="E88" s="45" t="s">
        <v>4</v>
      </c>
      <c r="F88" s="46">
        <v>40000000</v>
      </c>
      <c r="G88" s="46">
        <v>0</v>
      </c>
      <c r="H88" s="46">
        <v>40000000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74" t="s">
        <v>93</v>
      </c>
      <c r="B89" s="74"/>
      <c r="C89" s="74"/>
      <c r="D89" s="74"/>
      <c r="E89" s="76"/>
      <c r="F89" s="75">
        <f t="shared" ref="F89:H89" si="25">SUM(F88)</f>
        <v>40000000</v>
      </c>
      <c r="G89" s="75">
        <f t="shared" si="25"/>
        <v>0</v>
      </c>
      <c r="H89" s="75">
        <f t="shared" si="25"/>
        <v>40000000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71" t="s">
        <v>101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79" t="s">
        <v>74</v>
      </c>
      <c r="B91" s="79" t="s">
        <v>75</v>
      </c>
      <c r="C91" s="79" t="s">
        <v>76</v>
      </c>
      <c r="D91" s="79" t="s">
        <v>77</v>
      </c>
      <c r="E91" s="79" t="s">
        <v>78</v>
      </c>
      <c r="F91" s="79" t="s">
        <v>79</v>
      </c>
      <c r="G91" s="81" t="s">
        <v>80</v>
      </c>
      <c r="H91" s="82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80"/>
      <c r="B92" s="80"/>
      <c r="C92" s="80"/>
      <c r="D92" s="80"/>
      <c r="E92" s="80"/>
      <c r="F92" s="80"/>
      <c r="G92" s="72" t="s">
        <v>81</v>
      </c>
      <c r="H92" s="72" t="s">
        <v>82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0.75" customHeight="1">
      <c r="A93" s="77" t="s">
        <v>102</v>
      </c>
      <c r="B93" s="77" t="s">
        <v>103</v>
      </c>
      <c r="C93" s="10">
        <v>2</v>
      </c>
      <c r="D93" s="46">
        <v>10000000</v>
      </c>
      <c r="E93" s="45" t="s">
        <v>4</v>
      </c>
      <c r="F93" s="46">
        <v>20000000</v>
      </c>
      <c r="G93" s="46">
        <v>0</v>
      </c>
      <c r="H93" s="46">
        <f t="shared" ref="H93:H94" si="26">F93</f>
        <v>20000000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9.25" customHeight="1">
      <c r="A94" s="77" t="s">
        <v>104</v>
      </c>
      <c r="B94" s="77" t="s">
        <v>103</v>
      </c>
      <c r="C94" s="10">
        <v>1</v>
      </c>
      <c r="D94" s="46">
        <v>8000000</v>
      </c>
      <c r="E94" s="45" t="s">
        <v>4</v>
      </c>
      <c r="F94" s="46">
        <v>8000000</v>
      </c>
      <c r="G94" s="46">
        <v>0</v>
      </c>
      <c r="H94" s="46">
        <f t="shared" si="26"/>
        <v>8000000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74" t="s">
        <v>93</v>
      </c>
      <c r="B95" s="74"/>
      <c r="C95" s="74"/>
      <c r="D95" s="74"/>
      <c r="E95" s="76"/>
      <c r="F95" s="75">
        <f t="shared" ref="F95:H95" si="27">SUM(F93:F94)</f>
        <v>28000000</v>
      </c>
      <c r="G95" s="75">
        <f t="shared" si="27"/>
        <v>0</v>
      </c>
      <c r="H95" s="75">
        <f t="shared" si="27"/>
        <v>28000000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32.25" customHeight="1">
      <c r="A96" s="71" t="s">
        <v>105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79" t="s">
        <v>74</v>
      </c>
      <c r="B97" s="79" t="s">
        <v>75</v>
      </c>
      <c r="C97" s="79" t="s">
        <v>76</v>
      </c>
      <c r="D97" s="79" t="s">
        <v>77</v>
      </c>
      <c r="E97" s="79" t="s">
        <v>78</v>
      </c>
      <c r="F97" s="79" t="s">
        <v>79</v>
      </c>
      <c r="G97" s="81" t="s">
        <v>80</v>
      </c>
      <c r="H97" s="82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80"/>
      <c r="B98" s="80"/>
      <c r="C98" s="80"/>
      <c r="D98" s="80"/>
      <c r="E98" s="80"/>
      <c r="F98" s="80"/>
      <c r="G98" s="72" t="s">
        <v>81</v>
      </c>
      <c r="H98" s="72" t="s">
        <v>82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45" t="s">
        <v>17</v>
      </c>
      <c r="B99" s="45" t="s">
        <v>106</v>
      </c>
      <c r="C99" s="49">
        <v>2</v>
      </c>
      <c r="D99" s="46">
        <v>10000000</v>
      </c>
      <c r="E99" s="45" t="s">
        <v>4</v>
      </c>
      <c r="F99" s="46">
        <f>D99*C99</f>
        <v>20000000</v>
      </c>
      <c r="G99" s="46">
        <v>0</v>
      </c>
      <c r="H99" s="46">
        <f>F99</f>
        <v>20000000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74" t="s">
        <v>93</v>
      </c>
      <c r="B100" s="74"/>
      <c r="C100" s="74"/>
      <c r="D100" s="74"/>
      <c r="E100" s="76"/>
      <c r="F100" s="75">
        <f t="shared" ref="F100:H100" si="28">SUM(F99)</f>
        <v>20000000</v>
      </c>
      <c r="G100" s="75">
        <f t="shared" si="28"/>
        <v>0</v>
      </c>
      <c r="H100" s="75">
        <f t="shared" si="28"/>
        <v>20000000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71" t="s">
        <v>107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79" t="s">
        <v>74</v>
      </c>
      <c r="B102" s="79" t="s">
        <v>75</v>
      </c>
      <c r="C102" s="79" t="s">
        <v>76</v>
      </c>
      <c r="D102" s="79" t="s">
        <v>77</v>
      </c>
      <c r="E102" s="79" t="s">
        <v>78</v>
      </c>
      <c r="F102" s="79" t="s">
        <v>79</v>
      </c>
      <c r="G102" s="81" t="s">
        <v>80</v>
      </c>
      <c r="H102" s="82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80"/>
      <c r="B103" s="80"/>
      <c r="C103" s="80"/>
      <c r="D103" s="80"/>
      <c r="E103" s="80"/>
      <c r="F103" s="80"/>
      <c r="G103" s="72" t="s">
        <v>81</v>
      </c>
      <c r="H103" s="72" t="s">
        <v>82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58" t="s">
        <v>60</v>
      </c>
      <c r="B104" s="58" t="s">
        <v>108</v>
      </c>
      <c r="C104" s="49">
        <v>1</v>
      </c>
      <c r="D104" s="46">
        <f>(C17*3%)</f>
        <v>3182707.44</v>
      </c>
      <c r="E104" s="45" t="s">
        <v>4</v>
      </c>
      <c r="F104" s="46">
        <f t="shared" ref="F104:F105" si="29">D104*C104</f>
        <v>3182707.44</v>
      </c>
      <c r="G104" s="46">
        <v>0</v>
      </c>
      <c r="H104" s="46">
        <f t="shared" ref="H104:H105" si="30">F104</f>
        <v>3182707.44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58" t="s">
        <v>60</v>
      </c>
      <c r="B105" s="58" t="s">
        <v>109</v>
      </c>
      <c r="C105" s="49">
        <v>1</v>
      </c>
      <c r="D105" s="46">
        <f>(F17*2%)</f>
        <v>494448</v>
      </c>
      <c r="E105" s="45" t="s">
        <v>4</v>
      </c>
      <c r="F105" s="46">
        <f t="shared" si="29"/>
        <v>494448</v>
      </c>
      <c r="G105" s="46"/>
      <c r="H105" s="46">
        <f t="shared" si="30"/>
        <v>494448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74" t="s">
        <v>93</v>
      </c>
      <c r="B106" s="74"/>
      <c r="C106" s="74"/>
      <c r="D106" s="74"/>
      <c r="E106" s="76"/>
      <c r="F106" s="75">
        <f t="shared" ref="F106:H106" si="31">SUM(F104:F105)</f>
        <v>3677155.44</v>
      </c>
      <c r="G106" s="75">
        <f t="shared" si="31"/>
        <v>0</v>
      </c>
      <c r="H106" s="75">
        <f t="shared" si="31"/>
        <v>3677155.44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71" t="s">
        <v>110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79" t="s">
        <v>74</v>
      </c>
      <c r="B108" s="79" t="s">
        <v>75</v>
      </c>
      <c r="C108" s="79" t="s">
        <v>76</v>
      </c>
      <c r="D108" s="79" t="s">
        <v>77</v>
      </c>
      <c r="E108" s="79" t="s">
        <v>78</v>
      </c>
      <c r="F108" s="79" t="s">
        <v>79</v>
      </c>
      <c r="G108" s="81" t="s">
        <v>80</v>
      </c>
      <c r="H108" s="82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80"/>
      <c r="B109" s="80"/>
      <c r="C109" s="80"/>
      <c r="D109" s="80"/>
      <c r="E109" s="80"/>
      <c r="F109" s="80"/>
      <c r="G109" s="72" t="s">
        <v>81</v>
      </c>
      <c r="H109" s="72" t="s">
        <v>82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45" t="s">
        <v>34</v>
      </c>
      <c r="B110" s="45" t="s">
        <v>111</v>
      </c>
      <c r="C110" s="49">
        <v>5</v>
      </c>
      <c r="D110" s="46">
        <v>3800000</v>
      </c>
      <c r="E110" s="10" t="s">
        <v>36</v>
      </c>
      <c r="F110" s="46">
        <v>0</v>
      </c>
      <c r="G110" s="46">
        <v>19000000</v>
      </c>
      <c r="H110" s="46">
        <v>0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49" t="s">
        <v>34</v>
      </c>
      <c r="B111" s="49" t="s">
        <v>112</v>
      </c>
      <c r="C111" s="49">
        <v>4</v>
      </c>
      <c r="D111" s="51">
        <v>2000000</v>
      </c>
      <c r="E111" s="45" t="s">
        <v>4</v>
      </c>
      <c r="F111" s="46">
        <f>D111*C111</f>
        <v>8000000</v>
      </c>
      <c r="G111" s="51"/>
      <c r="H111" s="46">
        <f>F111</f>
        <v>8000000</v>
      </c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spans="1:26" ht="15.75" customHeight="1">
      <c r="A112" s="74" t="s">
        <v>93</v>
      </c>
      <c r="B112" s="74"/>
      <c r="C112" s="74"/>
      <c r="D112" s="74"/>
      <c r="E112" s="76"/>
      <c r="F112" s="75">
        <f>SUM(F110:F111)</f>
        <v>8000000</v>
      </c>
      <c r="G112" s="75">
        <f>SUM(G110)</f>
        <v>19000000</v>
      </c>
      <c r="H112" s="75">
        <f>SUM(H111)</f>
        <v>8000000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71" t="s">
        <v>113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79" t="s">
        <v>74</v>
      </c>
      <c r="B114" s="79" t="s">
        <v>75</v>
      </c>
      <c r="C114" s="79" t="s">
        <v>76</v>
      </c>
      <c r="D114" s="79" t="s">
        <v>77</v>
      </c>
      <c r="E114" s="79" t="s">
        <v>78</v>
      </c>
      <c r="F114" s="79" t="s">
        <v>79</v>
      </c>
      <c r="G114" s="81" t="s">
        <v>80</v>
      </c>
      <c r="H114" s="82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80"/>
      <c r="B115" s="80"/>
      <c r="C115" s="80"/>
      <c r="D115" s="80"/>
      <c r="E115" s="80"/>
      <c r="F115" s="80"/>
      <c r="G115" s="72" t="s">
        <v>81</v>
      </c>
      <c r="H115" s="72" t="s">
        <v>82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45" t="s">
        <v>10</v>
      </c>
      <c r="B116" s="45" t="s">
        <v>37</v>
      </c>
      <c r="C116" s="49">
        <v>1</v>
      </c>
      <c r="D116" s="46">
        <v>20000000</v>
      </c>
      <c r="E116" s="10" t="s">
        <v>36</v>
      </c>
      <c r="F116" s="46">
        <v>20000000</v>
      </c>
      <c r="G116" s="46">
        <f t="shared" ref="G116:G117" si="32">F116</f>
        <v>20000000</v>
      </c>
      <c r="H116" s="46">
        <v>0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45" t="s">
        <v>10</v>
      </c>
      <c r="B117" s="45" t="s">
        <v>37</v>
      </c>
      <c r="C117" s="49">
        <v>1</v>
      </c>
      <c r="D117" s="46">
        <v>15000000</v>
      </c>
      <c r="E117" s="10" t="s">
        <v>65</v>
      </c>
      <c r="F117" s="46">
        <v>12000000</v>
      </c>
      <c r="G117" s="46">
        <f t="shared" si="32"/>
        <v>12000000</v>
      </c>
      <c r="H117" s="46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74" t="s">
        <v>93</v>
      </c>
      <c r="B118" s="74"/>
      <c r="C118" s="74"/>
      <c r="D118" s="74"/>
      <c r="E118" s="76"/>
      <c r="F118" s="75">
        <f t="shared" ref="F118:H118" si="33">SUM(F116:F117)</f>
        <v>32000000</v>
      </c>
      <c r="G118" s="75">
        <f t="shared" si="33"/>
        <v>32000000</v>
      </c>
      <c r="H118" s="75">
        <f t="shared" si="33"/>
        <v>0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71" t="s">
        <v>114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79" t="s">
        <v>74</v>
      </c>
      <c r="B120" s="79" t="s">
        <v>75</v>
      </c>
      <c r="C120" s="79" t="s">
        <v>76</v>
      </c>
      <c r="D120" s="79" t="s">
        <v>77</v>
      </c>
      <c r="E120" s="79" t="s">
        <v>78</v>
      </c>
      <c r="F120" s="79" t="s">
        <v>79</v>
      </c>
      <c r="G120" s="81" t="s">
        <v>80</v>
      </c>
      <c r="H120" s="82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80"/>
      <c r="B121" s="80"/>
      <c r="C121" s="80"/>
      <c r="D121" s="80"/>
      <c r="E121" s="80"/>
      <c r="F121" s="80"/>
      <c r="G121" s="72" t="s">
        <v>81</v>
      </c>
      <c r="H121" s="72" t="s">
        <v>82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45" t="s">
        <v>50</v>
      </c>
      <c r="B122" s="45" t="s">
        <v>51</v>
      </c>
      <c r="C122" s="49" t="s">
        <v>115</v>
      </c>
      <c r="D122" s="46">
        <v>10000000</v>
      </c>
      <c r="E122" s="45" t="s">
        <v>4</v>
      </c>
      <c r="F122" s="46">
        <v>8000000</v>
      </c>
      <c r="G122" s="46"/>
      <c r="H122" s="46">
        <f>F122</f>
        <v>8000000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45" t="s">
        <v>50</v>
      </c>
      <c r="B123" s="45" t="s">
        <v>51</v>
      </c>
      <c r="C123" s="49" t="s">
        <v>115</v>
      </c>
      <c r="D123" s="46">
        <v>15000000</v>
      </c>
      <c r="E123" s="45" t="s">
        <v>4</v>
      </c>
      <c r="F123" s="46">
        <v>3000000</v>
      </c>
      <c r="G123" s="46"/>
      <c r="H123" s="46">
        <v>3000000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74" t="s">
        <v>93</v>
      </c>
      <c r="B124" s="74"/>
      <c r="C124" s="74"/>
      <c r="D124" s="74"/>
      <c r="E124" s="76"/>
      <c r="F124" s="75">
        <f t="shared" ref="F124:H124" si="34">SUM(F122:F123)</f>
        <v>11000000</v>
      </c>
      <c r="G124" s="75">
        <f t="shared" si="34"/>
        <v>0</v>
      </c>
      <c r="H124" s="75">
        <f t="shared" si="34"/>
        <v>11000000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/>
    <row r="126" spans="1:26" ht="15.75" customHeight="1"/>
    <row r="127" spans="1:26" ht="15.75" customHeight="1"/>
    <row r="128" spans="1:26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2">
    <mergeCell ref="A64:H64"/>
    <mergeCell ref="G66:H66"/>
    <mergeCell ref="A52:A54"/>
    <mergeCell ref="A66:A67"/>
    <mergeCell ref="B66:B67"/>
    <mergeCell ref="C66:C67"/>
    <mergeCell ref="D66:D67"/>
    <mergeCell ref="E66:E67"/>
    <mergeCell ref="F66:F67"/>
    <mergeCell ref="G52:G54"/>
    <mergeCell ref="I52:J53"/>
    <mergeCell ref="H53:H54"/>
    <mergeCell ref="H30:H31"/>
    <mergeCell ref="A51:J51"/>
    <mergeCell ref="B52:B54"/>
    <mergeCell ref="D52:D54"/>
    <mergeCell ref="E52:E54"/>
    <mergeCell ref="F52:F54"/>
    <mergeCell ref="E19:E20"/>
    <mergeCell ref="A27:J27"/>
    <mergeCell ref="A28:J28"/>
    <mergeCell ref="A29:A31"/>
    <mergeCell ref="B29:B31"/>
    <mergeCell ref="D29:D31"/>
    <mergeCell ref="E29:E31"/>
    <mergeCell ref="F29:F31"/>
    <mergeCell ref="G29:G31"/>
    <mergeCell ref="I29:J3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3:B4"/>
    <mergeCell ref="C3:E3"/>
    <mergeCell ref="F3:H3"/>
    <mergeCell ref="I3:K3"/>
    <mergeCell ref="L3:N3"/>
    <mergeCell ref="A5:B5"/>
    <mergeCell ref="A6:B6"/>
    <mergeCell ref="A7:B7"/>
    <mergeCell ref="A8:B8"/>
    <mergeCell ref="A120:A121"/>
    <mergeCell ref="B120:B121"/>
    <mergeCell ref="C120:C121"/>
    <mergeCell ref="D120:D121"/>
    <mergeCell ref="E120:E121"/>
    <mergeCell ref="F120:F121"/>
    <mergeCell ref="G120:H120"/>
    <mergeCell ref="A114:A115"/>
    <mergeCell ref="B114:B115"/>
    <mergeCell ref="C114:C115"/>
    <mergeCell ref="D114:D115"/>
    <mergeCell ref="E114:E115"/>
    <mergeCell ref="F114:F115"/>
    <mergeCell ref="G114:H114"/>
    <mergeCell ref="A102:A103"/>
    <mergeCell ref="B102:B103"/>
    <mergeCell ref="C102:C103"/>
    <mergeCell ref="D102:D103"/>
    <mergeCell ref="E102:E103"/>
    <mergeCell ref="F102:F103"/>
    <mergeCell ref="G102:H102"/>
    <mergeCell ref="A108:A109"/>
    <mergeCell ref="B108:B109"/>
    <mergeCell ref="C108:C109"/>
    <mergeCell ref="D108:D109"/>
    <mergeCell ref="E108:E109"/>
    <mergeCell ref="F108:F109"/>
    <mergeCell ref="G108:H108"/>
    <mergeCell ref="A91:A92"/>
    <mergeCell ref="B91:B92"/>
    <mergeCell ref="C91:C92"/>
    <mergeCell ref="D91:D92"/>
    <mergeCell ref="E91:E92"/>
    <mergeCell ref="F91:F92"/>
    <mergeCell ref="G91:H91"/>
    <mergeCell ref="A97:A98"/>
    <mergeCell ref="B97:B98"/>
    <mergeCell ref="C97:C98"/>
    <mergeCell ref="D97:D98"/>
    <mergeCell ref="E97:E98"/>
    <mergeCell ref="F97:F98"/>
    <mergeCell ref="G97:H97"/>
    <mergeCell ref="A79:A80"/>
    <mergeCell ref="B79:B80"/>
    <mergeCell ref="C79:C80"/>
    <mergeCell ref="D79:D80"/>
    <mergeCell ref="E79:E80"/>
    <mergeCell ref="F79:F80"/>
    <mergeCell ref="G79:H79"/>
    <mergeCell ref="A86:A87"/>
    <mergeCell ref="B86:B87"/>
    <mergeCell ref="C86:C87"/>
    <mergeCell ref="D86:D87"/>
    <mergeCell ref="E86:E87"/>
    <mergeCell ref="F86:F87"/>
    <mergeCell ref="G86:H86"/>
  </mergeCells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Autor 1</dc:creator>
  <cp:keywords/>
  <dc:description/>
  <cp:lastModifiedBy>Karen Liseth Cabarcas Acosta</cp:lastModifiedBy>
  <cp:revision/>
  <dcterms:created xsi:type="dcterms:W3CDTF">2022-04-19T15:26:32Z</dcterms:created>
  <dcterms:modified xsi:type="dcterms:W3CDTF">2023-11-03T13:22:08Z</dcterms:modified>
  <cp:category/>
  <cp:contentStatus/>
</cp:coreProperties>
</file>